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T81" i="1" l="1"/>
  <c r="W81" i="1"/>
  <c r="AA81" i="1" s="1"/>
  <c r="U81" i="1"/>
  <c r="M81" i="1"/>
  <c r="I81" i="1"/>
  <c r="BU80" i="1"/>
  <c r="BH80" i="1"/>
  <c r="AT80" i="1"/>
  <c r="AA80" i="1"/>
  <c r="U80" i="1"/>
  <c r="M80" i="1"/>
  <c r="I80" i="1"/>
  <c r="BU79" i="1"/>
  <c r="BH79" i="1"/>
  <c r="AT79" i="1"/>
  <c r="AA79" i="1"/>
  <c r="U79" i="1"/>
  <c r="M79" i="1"/>
  <c r="I79" i="1"/>
  <c r="BU78" i="1"/>
  <c r="BH78" i="1"/>
  <c r="AT78" i="1"/>
  <c r="AA78" i="1"/>
  <c r="U78" i="1"/>
  <c r="M78" i="1"/>
  <c r="I78" i="1"/>
  <c r="BU77" i="1"/>
  <c r="BH77" i="1"/>
  <c r="AT77" i="1"/>
  <c r="AA77" i="1"/>
  <c r="U77" i="1"/>
  <c r="M77" i="1"/>
  <c r="I77" i="1"/>
  <c r="BU76" i="1"/>
  <c r="BH76" i="1"/>
  <c r="AT76" i="1"/>
  <c r="AA76" i="1"/>
  <c r="U76" i="1"/>
  <c r="M76" i="1"/>
  <c r="I76" i="1"/>
  <c r="BU75" i="1"/>
  <c r="BH75" i="1"/>
  <c r="AT75" i="1"/>
  <c r="AA75" i="1"/>
  <c r="O75" i="1"/>
  <c r="U75" i="1" s="1"/>
  <c r="M75" i="1"/>
  <c r="I75" i="1"/>
  <c r="BU74" i="1"/>
  <c r="BH74" i="1"/>
  <c r="AT74" i="1"/>
  <c r="AA74" i="1"/>
  <c r="U74" i="1"/>
  <c r="M74" i="1"/>
  <c r="I74" i="1"/>
  <c r="BU73" i="1"/>
  <c r="BP73" i="1"/>
  <c r="BH73" i="1"/>
  <c r="AT73" i="1"/>
  <c r="AA73" i="1"/>
  <c r="U73" i="1"/>
  <c r="M73" i="1"/>
  <c r="I73" i="1"/>
  <c r="BU72" i="1"/>
  <c r="BH72" i="1"/>
  <c r="AT72" i="1"/>
  <c r="AA72" i="1"/>
  <c r="U72" i="1"/>
  <c r="L72" i="1"/>
  <c r="M72" i="1" s="1"/>
  <c r="I72" i="1"/>
  <c r="BU71" i="1"/>
  <c r="BH71" i="1"/>
  <c r="AT71" i="1"/>
  <c r="AA71" i="1"/>
  <c r="U71" i="1"/>
  <c r="M71" i="1"/>
  <c r="I71" i="1"/>
  <c r="BU70" i="1"/>
  <c r="BH70" i="1"/>
  <c r="AT70" i="1"/>
  <c r="AA70" i="1"/>
  <c r="U70" i="1"/>
  <c r="M70" i="1"/>
  <c r="I70" i="1"/>
  <c r="BU69" i="1"/>
  <c r="BH69" i="1"/>
  <c r="AT69" i="1"/>
  <c r="AA69" i="1"/>
  <c r="U69" i="1"/>
  <c r="M69" i="1"/>
  <c r="I69" i="1"/>
  <c r="BU68" i="1"/>
  <c r="BH68" i="1"/>
  <c r="AT68" i="1"/>
  <c r="AA68" i="1"/>
  <c r="U68" i="1"/>
  <c r="M68" i="1"/>
  <c r="I68" i="1"/>
  <c r="BU67" i="1"/>
  <c r="BH67" i="1"/>
  <c r="AT67" i="1"/>
  <c r="AA67" i="1"/>
  <c r="U67" i="1"/>
  <c r="M67" i="1"/>
  <c r="I67" i="1"/>
  <c r="BU66" i="1"/>
  <c r="BH66" i="1"/>
  <c r="AT66" i="1"/>
  <c r="AA66" i="1"/>
  <c r="U66" i="1"/>
  <c r="M66" i="1"/>
  <c r="I66" i="1"/>
  <c r="BU65" i="1"/>
  <c r="BH65" i="1"/>
  <c r="AT65" i="1"/>
  <c r="AA65" i="1"/>
  <c r="U65" i="1"/>
  <c r="M65" i="1"/>
  <c r="I65" i="1"/>
  <c r="BU64" i="1"/>
  <c r="BH64" i="1"/>
  <c r="AT64" i="1"/>
  <c r="AA64" i="1"/>
  <c r="U64" i="1"/>
  <c r="M64" i="1"/>
  <c r="I64" i="1"/>
  <c r="BH63" i="1"/>
  <c r="AS63" i="1"/>
  <c r="AT63" i="1" s="1"/>
  <c r="AN63" i="1"/>
  <c r="AK63" i="1"/>
  <c r="AB63" i="1"/>
  <c r="Y63" i="1"/>
  <c r="X63" i="1"/>
  <c r="W63" i="1"/>
  <c r="U63" i="1"/>
  <c r="L63" i="1"/>
  <c r="K63" i="1"/>
  <c r="G63" i="1"/>
  <c r="F63" i="1"/>
  <c r="E63" i="1"/>
  <c r="I63" i="1" s="1"/>
  <c r="D63" i="1"/>
  <c r="BU63" i="1" s="1"/>
  <c r="BU62" i="1"/>
  <c r="BN62" i="1"/>
  <c r="BH62" i="1"/>
  <c r="AT62" i="1"/>
  <c r="AA62" i="1"/>
  <c r="P62" i="1"/>
  <c r="O62" i="1"/>
  <c r="U62" i="1" s="1"/>
  <c r="M62" i="1"/>
  <c r="L62" i="1"/>
  <c r="K62" i="1"/>
  <c r="E62" i="1"/>
  <c r="I62" i="1" s="1"/>
  <c r="BV62" i="1" s="1"/>
  <c r="BU61" i="1"/>
  <c r="BH61" i="1"/>
  <c r="AT61" i="1"/>
  <c r="AA61" i="1"/>
  <c r="U61" i="1"/>
  <c r="M61" i="1"/>
  <c r="I61" i="1"/>
  <c r="BU60" i="1"/>
  <c r="BH60" i="1"/>
  <c r="AT60" i="1"/>
  <c r="AA60" i="1"/>
  <c r="U60" i="1"/>
  <c r="M60" i="1"/>
  <c r="I60" i="1"/>
  <c r="BU59" i="1"/>
  <c r="BH59" i="1"/>
  <c r="AT59" i="1"/>
  <c r="AA59" i="1"/>
  <c r="U59" i="1"/>
  <c r="M59" i="1"/>
  <c r="I59" i="1"/>
  <c r="BU58" i="1"/>
  <c r="BH58" i="1"/>
  <c r="AT58" i="1"/>
  <c r="AA58" i="1"/>
  <c r="U58" i="1"/>
  <c r="M58" i="1"/>
  <c r="I58" i="1"/>
  <c r="BU57" i="1"/>
  <c r="BH57" i="1"/>
  <c r="AT57" i="1"/>
  <c r="AA57" i="1"/>
  <c r="U57" i="1"/>
  <c r="M57" i="1"/>
  <c r="I57" i="1"/>
  <c r="BU56" i="1"/>
  <c r="BH56" i="1"/>
  <c r="AX56" i="1"/>
  <c r="AT56" i="1"/>
  <c r="AA56" i="1"/>
  <c r="U56" i="1"/>
  <c r="M56" i="1"/>
  <c r="I56" i="1"/>
  <c r="BU55" i="1"/>
  <c r="BH55" i="1"/>
  <c r="AT55" i="1"/>
  <c r="AA55" i="1"/>
  <c r="U55" i="1"/>
  <c r="M55" i="1"/>
  <c r="I55" i="1"/>
  <c r="BU54" i="1"/>
  <c r="BH54" i="1"/>
  <c r="AT54" i="1"/>
  <c r="AA54" i="1"/>
  <c r="U54" i="1"/>
  <c r="M54" i="1"/>
  <c r="BV54" i="1" s="1"/>
  <c r="I54" i="1"/>
  <c r="BU53" i="1"/>
  <c r="BH53" i="1"/>
  <c r="AT53" i="1"/>
  <c r="AA53" i="1"/>
  <c r="U53" i="1"/>
  <c r="M53" i="1"/>
  <c r="I53" i="1"/>
  <c r="BV53" i="1" s="1"/>
  <c r="BU52" i="1"/>
  <c r="BH52" i="1"/>
  <c r="AT52" i="1"/>
  <c r="AA52" i="1"/>
  <c r="U52" i="1"/>
  <c r="M52" i="1"/>
  <c r="I52" i="1"/>
  <c r="BU51" i="1"/>
  <c r="BH51" i="1"/>
  <c r="AT51" i="1"/>
  <c r="AA51" i="1"/>
  <c r="U51" i="1"/>
  <c r="M51" i="1"/>
  <c r="I51" i="1"/>
  <c r="BU50" i="1"/>
  <c r="BH50" i="1"/>
  <c r="AT50" i="1"/>
  <c r="AA50" i="1"/>
  <c r="U50" i="1"/>
  <c r="M50" i="1"/>
  <c r="I50" i="1"/>
  <c r="BU49" i="1"/>
  <c r="BH49" i="1"/>
  <c r="AT49" i="1"/>
  <c r="AA49" i="1"/>
  <c r="U49" i="1"/>
  <c r="M49" i="1"/>
  <c r="I49" i="1"/>
  <c r="BU48" i="1"/>
  <c r="BH48" i="1"/>
  <c r="AT48" i="1"/>
  <c r="AA48" i="1"/>
  <c r="U48" i="1"/>
  <c r="M48" i="1"/>
  <c r="E48" i="1"/>
  <c r="I48" i="1" s="1"/>
  <c r="BU47" i="1"/>
  <c r="BH47" i="1"/>
  <c r="AT47" i="1"/>
  <c r="AA47" i="1"/>
  <c r="U47" i="1"/>
  <c r="M47" i="1"/>
  <c r="I47" i="1"/>
  <c r="BU46" i="1"/>
  <c r="BH46" i="1"/>
  <c r="AT46" i="1"/>
  <c r="AA46" i="1"/>
  <c r="U46" i="1"/>
  <c r="M46" i="1"/>
  <c r="I46" i="1"/>
  <c r="BU45" i="1"/>
  <c r="BH45" i="1"/>
  <c r="AT45" i="1"/>
  <c r="AA45" i="1"/>
  <c r="U45" i="1"/>
  <c r="M45" i="1"/>
  <c r="I45" i="1"/>
  <c r="BU44" i="1"/>
  <c r="BH44" i="1"/>
  <c r="AT44" i="1"/>
  <c r="AA44" i="1"/>
  <c r="U44" i="1"/>
  <c r="M44" i="1"/>
  <c r="I44" i="1"/>
  <c r="BU43" i="1"/>
  <c r="BP43" i="1"/>
  <c r="BH43" i="1"/>
  <c r="AR43" i="1"/>
  <c r="AT43" i="1" s="1"/>
  <c r="AA43" i="1"/>
  <c r="O43" i="1"/>
  <c r="U43" i="1" s="1"/>
  <c r="K43" i="1"/>
  <c r="M43" i="1" s="1"/>
  <c r="I43" i="1"/>
  <c r="BU42" i="1"/>
  <c r="BH42" i="1"/>
  <c r="AR42" i="1"/>
  <c r="AT42" i="1" s="1"/>
  <c r="AA42" i="1"/>
  <c r="O42" i="1"/>
  <c r="U42" i="1" s="1"/>
  <c r="K42" i="1"/>
  <c r="M42" i="1" s="1"/>
  <c r="I42" i="1"/>
  <c r="BH41" i="1"/>
  <c r="AT41" i="1"/>
  <c r="AQ41" i="1"/>
  <c r="AA41" i="1"/>
  <c r="U41" i="1"/>
  <c r="N41" i="1"/>
  <c r="M41" i="1"/>
  <c r="J41" i="1"/>
  <c r="I41" i="1"/>
  <c r="BH40" i="1"/>
  <c r="AW40" i="1"/>
  <c r="BU40" i="1" s="1"/>
  <c r="AT40" i="1"/>
  <c r="AA40" i="1"/>
  <c r="U40" i="1"/>
  <c r="M40" i="1"/>
  <c r="I40" i="1"/>
  <c r="BU39" i="1"/>
  <c r="BH39" i="1"/>
  <c r="AT39" i="1"/>
  <c r="AA39" i="1"/>
  <c r="U39" i="1"/>
  <c r="M39" i="1"/>
  <c r="I39" i="1"/>
  <c r="BU38" i="1"/>
  <c r="BH38" i="1"/>
  <c r="AR38" i="1"/>
  <c r="AT38" i="1" s="1"/>
  <c r="AA38" i="1"/>
  <c r="U38" i="1"/>
  <c r="M38" i="1"/>
  <c r="I38" i="1"/>
  <c r="BU37" i="1"/>
  <c r="BH37" i="1"/>
  <c r="AR37" i="1"/>
  <c r="AT37" i="1" s="1"/>
  <c r="AA37" i="1"/>
  <c r="U37" i="1"/>
  <c r="O37" i="1"/>
  <c r="M37" i="1"/>
  <c r="K37" i="1"/>
  <c r="I37" i="1"/>
  <c r="BU36" i="1"/>
  <c r="BH36" i="1"/>
  <c r="AT36" i="1"/>
  <c r="AA36" i="1"/>
  <c r="U36" i="1"/>
  <c r="M36" i="1"/>
  <c r="I36" i="1"/>
  <c r="BU35" i="1"/>
  <c r="BH35" i="1"/>
  <c r="AT35" i="1"/>
  <c r="AA35" i="1"/>
  <c r="U35" i="1"/>
  <c r="M35" i="1"/>
  <c r="I35" i="1"/>
  <c r="BU34" i="1"/>
  <c r="BH34" i="1"/>
  <c r="AT34" i="1"/>
  <c r="AA34" i="1"/>
  <c r="U34" i="1"/>
  <c r="M34" i="1"/>
  <c r="BV34" i="1" s="1"/>
  <c r="I34" i="1"/>
  <c r="BU33" i="1"/>
  <c r="BL33" i="1"/>
  <c r="BH33" i="1"/>
  <c r="AR33" i="1"/>
  <c r="AT33" i="1" s="1"/>
  <c r="AP33" i="1"/>
  <c r="AA33" i="1"/>
  <c r="U33" i="1"/>
  <c r="M33" i="1"/>
  <c r="I33" i="1"/>
  <c r="BU32" i="1"/>
  <c r="BH32" i="1"/>
  <c r="AT32" i="1"/>
  <c r="AP32" i="1"/>
  <c r="AA32" i="1"/>
  <c r="U32" i="1"/>
  <c r="M32" i="1"/>
  <c r="I32" i="1"/>
  <c r="BU31" i="1"/>
  <c r="BH31" i="1"/>
  <c r="AT31" i="1"/>
  <c r="AP31" i="1"/>
  <c r="AA31" i="1"/>
  <c r="U31" i="1"/>
  <c r="M31" i="1"/>
  <c r="I31" i="1"/>
  <c r="BU30" i="1"/>
  <c r="BH30" i="1"/>
  <c r="AT30" i="1"/>
  <c r="AP30" i="1"/>
  <c r="AA30" i="1"/>
  <c r="U30" i="1"/>
  <c r="M30" i="1"/>
  <c r="I30" i="1"/>
  <c r="BH29" i="1"/>
  <c r="AW29" i="1"/>
  <c r="AT29" i="1"/>
  <c r="AQ29" i="1"/>
  <c r="AP29" i="1"/>
  <c r="AA29" i="1"/>
  <c r="U29" i="1"/>
  <c r="N29" i="1"/>
  <c r="M29" i="1"/>
  <c r="J29" i="1"/>
  <c r="I29" i="1"/>
  <c r="BU28" i="1"/>
  <c r="BH28" i="1"/>
  <c r="AT28" i="1"/>
  <c r="AP28" i="1"/>
  <c r="AA28" i="1"/>
  <c r="U28" i="1"/>
  <c r="M28" i="1"/>
  <c r="I28" i="1"/>
  <c r="BU27" i="1"/>
  <c r="BH27" i="1"/>
  <c r="AT27" i="1"/>
  <c r="AP27" i="1"/>
  <c r="AA27" i="1"/>
  <c r="U27" i="1"/>
  <c r="M27" i="1"/>
  <c r="I27" i="1"/>
  <c r="BU26" i="1"/>
  <c r="BH26" i="1"/>
  <c r="AT26" i="1"/>
  <c r="AP26" i="1"/>
  <c r="AA26" i="1"/>
  <c r="U26" i="1"/>
  <c r="M26" i="1"/>
  <c r="I26" i="1"/>
  <c r="BU25" i="1"/>
  <c r="BT25" i="1"/>
  <c r="BH25" i="1"/>
  <c r="AR25" i="1"/>
  <c r="AT25" i="1" s="1"/>
  <c r="AP25" i="1"/>
  <c r="AA25" i="1"/>
  <c r="R25" i="1"/>
  <c r="Q25" i="1"/>
  <c r="P25" i="1"/>
  <c r="O25" i="1"/>
  <c r="M25" i="1"/>
  <c r="K25" i="1"/>
  <c r="I25" i="1"/>
  <c r="BU24" i="1"/>
  <c r="BH24" i="1"/>
  <c r="AT24" i="1"/>
  <c r="AP24" i="1"/>
  <c r="AA24" i="1"/>
  <c r="U24" i="1"/>
  <c r="M24" i="1"/>
  <c r="I24" i="1"/>
  <c r="BU23" i="1"/>
  <c r="BH23" i="1"/>
  <c r="AT23" i="1"/>
  <c r="AP23" i="1"/>
  <c r="AA23" i="1"/>
  <c r="U23" i="1"/>
  <c r="M23" i="1"/>
  <c r="I23" i="1"/>
  <c r="BU22" i="1"/>
  <c r="BH22" i="1"/>
  <c r="AT22" i="1"/>
  <c r="AP22" i="1"/>
  <c r="AA22" i="1"/>
  <c r="U22" i="1"/>
  <c r="M22" i="1"/>
  <c r="I22" i="1"/>
  <c r="BU21" i="1"/>
  <c r="BH21" i="1"/>
  <c r="AT21" i="1"/>
  <c r="AP21" i="1"/>
  <c r="AA21" i="1"/>
  <c r="U21" i="1"/>
  <c r="M21" i="1"/>
  <c r="I21" i="1"/>
  <c r="BU20" i="1"/>
  <c r="BH20" i="1"/>
  <c r="AT20" i="1"/>
  <c r="AP20" i="1"/>
  <c r="AA20" i="1"/>
  <c r="U20" i="1"/>
  <c r="M20" i="1"/>
  <c r="I20" i="1"/>
  <c r="BU19" i="1"/>
  <c r="BH19" i="1"/>
  <c r="AT19" i="1"/>
  <c r="AP19" i="1"/>
  <c r="AA19" i="1"/>
  <c r="U19" i="1"/>
  <c r="M19" i="1"/>
  <c r="I19" i="1"/>
  <c r="BU18" i="1"/>
  <c r="BH18" i="1"/>
  <c r="AT18" i="1"/>
  <c r="AP18" i="1"/>
  <c r="AA18" i="1"/>
  <c r="U18" i="1"/>
  <c r="M18" i="1"/>
  <c r="I18" i="1"/>
  <c r="BU17" i="1"/>
  <c r="BH17" i="1"/>
  <c r="AT17" i="1"/>
  <c r="AP17" i="1"/>
  <c r="AA17" i="1"/>
  <c r="U17" i="1"/>
  <c r="M17" i="1"/>
  <c r="I17" i="1"/>
  <c r="BU16" i="1"/>
  <c r="BH16" i="1"/>
  <c r="AT16" i="1"/>
  <c r="AP16" i="1"/>
  <c r="AA16" i="1"/>
  <c r="U16" i="1"/>
  <c r="M16" i="1"/>
  <c r="I16" i="1"/>
  <c r="BU15" i="1"/>
  <c r="BH15" i="1"/>
  <c r="AT15" i="1"/>
  <c r="AP15" i="1"/>
  <c r="AA15" i="1"/>
  <c r="U15" i="1"/>
  <c r="M15" i="1"/>
  <c r="I15" i="1"/>
  <c r="BU14" i="1"/>
  <c r="BH14" i="1"/>
  <c r="AT14" i="1"/>
  <c r="AP14" i="1"/>
  <c r="AA14" i="1"/>
  <c r="U14" i="1"/>
  <c r="M14" i="1"/>
  <c r="I14" i="1"/>
  <c r="BU13" i="1"/>
  <c r="BH13" i="1"/>
  <c r="AT13" i="1"/>
  <c r="AP13" i="1"/>
  <c r="AA13" i="1"/>
  <c r="U13" i="1"/>
  <c r="M13" i="1"/>
  <c r="I13" i="1"/>
  <c r="BU12" i="1"/>
  <c r="BH12" i="1"/>
  <c r="AT12" i="1"/>
  <c r="AP12" i="1"/>
  <c r="AA12" i="1"/>
  <c r="U12" i="1"/>
  <c r="M12" i="1"/>
  <c r="I12" i="1"/>
  <c r="BU11" i="1"/>
  <c r="BN11" i="1"/>
  <c r="BH11" i="1"/>
  <c r="AX11" i="1"/>
  <c r="AR11" i="1"/>
  <c r="AP11" i="1"/>
  <c r="W11" i="1"/>
  <c r="AA11" i="1" s="1"/>
  <c r="O11" i="1"/>
  <c r="U11" i="1" s="1"/>
  <c r="M11" i="1"/>
  <c r="K11" i="1"/>
  <c r="E11" i="1"/>
  <c r="I11" i="1" s="1"/>
  <c r="BU10" i="1"/>
  <c r="BH10" i="1"/>
  <c r="AT10" i="1"/>
  <c r="AP10" i="1"/>
  <c r="AA10" i="1"/>
  <c r="U10" i="1"/>
  <c r="M10" i="1"/>
  <c r="I10" i="1"/>
  <c r="BU9" i="1"/>
  <c r="BH9" i="1"/>
  <c r="AT9" i="1"/>
  <c r="AP9" i="1"/>
  <c r="AA9" i="1"/>
  <c r="U9" i="1"/>
  <c r="M9" i="1"/>
  <c r="I9" i="1"/>
  <c r="BV10" i="1" l="1"/>
  <c r="BW10" i="1" s="1"/>
  <c r="BU41" i="1"/>
  <c r="BV39" i="1"/>
  <c r="BW39" i="1" s="1"/>
  <c r="BV49" i="1"/>
  <c r="BV50" i="1"/>
  <c r="BV52" i="1"/>
  <c r="BW52" i="1" s="1"/>
  <c r="BV58" i="1"/>
  <c r="BW58" i="1" s="1"/>
  <c r="BV65" i="1"/>
  <c r="BV70" i="1"/>
  <c r="BV81" i="1"/>
  <c r="BW81" i="1" s="1"/>
  <c r="BV36" i="1"/>
  <c r="BW36" i="1" s="1"/>
  <c r="BV66" i="1"/>
  <c r="BV69" i="1"/>
  <c r="BV77" i="1"/>
  <c r="BW77" i="1" s="1"/>
  <c r="BV9" i="1"/>
  <c r="BV12" i="1"/>
  <c r="U25" i="1"/>
  <c r="BV25" i="1" s="1"/>
  <c r="BW25" i="1" s="1"/>
  <c r="BV38" i="1"/>
  <c r="BV41" i="1"/>
  <c r="BW41" i="1" s="1"/>
  <c r="BV42" i="1"/>
  <c r="BV44" i="1"/>
  <c r="BW44" i="1" s="1"/>
  <c r="BV48" i="1"/>
  <c r="BW48" i="1" s="1"/>
  <c r="BV56" i="1"/>
  <c r="BW56" i="1" s="1"/>
  <c r="BV75" i="1"/>
  <c r="BV76" i="1"/>
  <c r="BW76" i="1" s="1"/>
  <c r="BV80" i="1"/>
  <c r="BW80" i="1" s="1"/>
  <c r="BW75" i="1"/>
  <c r="BV26" i="1"/>
  <c r="BV27" i="1"/>
  <c r="BW27" i="1" s="1"/>
  <c r="BV28" i="1"/>
  <c r="BW28" i="1" s="1"/>
  <c r="BV29" i="1"/>
  <c r="BV33" i="1"/>
  <c r="BW38" i="1"/>
  <c r="BV40" i="1"/>
  <c r="BW40" i="1" s="1"/>
  <c r="BW42" i="1"/>
  <c r="BV45" i="1"/>
  <c r="BW45" i="1" s="1"/>
  <c r="BV46" i="1"/>
  <c r="BV47" i="1"/>
  <c r="BW47" i="1" s="1"/>
  <c r="M63" i="1"/>
  <c r="BV67" i="1"/>
  <c r="BW67" i="1" s="1"/>
  <c r="BV71" i="1"/>
  <c r="BW71" i="1" s="1"/>
  <c r="BV13" i="1"/>
  <c r="BW13" i="1" s="1"/>
  <c r="BV14" i="1"/>
  <c r="BW14" i="1" s="1"/>
  <c r="BV15" i="1"/>
  <c r="BW15" i="1" s="1"/>
  <c r="BV16" i="1"/>
  <c r="BV17" i="1"/>
  <c r="BW17" i="1" s="1"/>
  <c r="BV18" i="1"/>
  <c r="BV19" i="1"/>
  <c r="BW19" i="1" s="1"/>
  <c r="BV20" i="1"/>
  <c r="BW20" i="1" s="1"/>
  <c r="BV21" i="1"/>
  <c r="BW21" i="1" s="1"/>
  <c r="BV22" i="1"/>
  <c r="BV23" i="1"/>
  <c r="BW23" i="1" s="1"/>
  <c r="BV24" i="1"/>
  <c r="BV30" i="1"/>
  <c r="BW30" i="1" s="1"/>
  <c r="BV31" i="1"/>
  <c r="BW31" i="1" s="1"/>
  <c r="BV32" i="1"/>
  <c r="BW32" i="1" s="1"/>
  <c r="BV35" i="1"/>
  <c r="BW35" i="1" s="1"/>
  <c r="BV37" i="1"/>
  <c r="BW37" i="1" s="1"/>
  <c r="BV51" i="1"/>
  <c r="BW51" i="1" s="1"/>
  <c r="BV55" i="1"/>
  <c r="BW55" i="1" s="1"/>
  <c r="BV57" i="1"/>
  <c r="BW57" i="1" s="1"/>
  <c r="BV59" i="1"/>
  <c r="BW59" i="1" s="1"/>
  <c r="BV60" i="1"/>
  <c r="BW60" i="1" s="1"/>
  <c r="BV61" i="1"/>
  <c r="BW61" i="1" s="1"/>
  <c r="AA63" i="1"/>
  <c r="BV63" i="1" s="1"/>
  <c r="BW63" i="1" s="1"/>
  <c r="BV64" i="1"/>
  <c r="BW64" i="1" s="1"/>
  <c r="BV68" i="1"/>
  <c r="BW68" i="1" s="1"/>
  <c r="BV72" i="1"/>
  <c r="BW72" i="1" s="1"/>
  <c r="BV73" i="1"/>
  <c r="BW73" i="1" s="1"/>
  <c r="BV74" i="1"/>
  <c r="BW74" i="1" s="1"/>
  <c r="BV78" i="1"/>
  <c r="BW78" i="1" s="1"/>
  <c r="BV79" i="1"/>
  <c r="BW79" i="1" s="1"/>
  <c r="BW26" i="1"/>
  <c r="BW33" i="1"/>
  <c r="BW49" i="1"/>
  <c r="BW53" i="1"/>
  <c r="BW62" i="1"/>
  <c r="BW66" i="1"/>
  <c r="BW70" i="1"/>
  <c r="BW12" i="1"/>
  <c r="BW16" i="1"/>
  <c r="BW18" i="1"/>
  <c r="BW22" i="1"/>
  <c r="BW24" i="1"/>
  <c r="BW34" i="1"/>
  <c r="BV43" i="1"/>
  <c r="BW43" i="1" s="1"/>
  <c r="BW46" i="1"/>
  <c r="BW50" i="1"/>
  <c r="BW54" i="1"/>
  <c r="BW9" i="1"/>
  <c r="BW65" i="1"/>
  <c r="BW69" i="1"/>
  <c r="AT11" i="1"/>
  <c r="BV11" i="1" s="1"/>
  <c r="AP63" i="1"/>
  <c r="BU29" i="1"/>
  <c r="BW29" i="1" s="1"/>
  <c r="BW11" i="1" l="1"/>
</calcChain>
</file>

<file path=xl/sharedStrings.xml><?xml version="1.0" encoding="utf-8"?>
<sst xmlns="http://schemas.openxmlformats.org/spreadsheetml/2006/main" count="307" uniqueCount="227">
  <si>
    <t xml:space="preserve">                                                                     Central Pension Accounting Office</t>
  </si>
  <si>
    <t>Budget Section</t>
  </si>
  <si>
    <t>RE Allocated  2020-21</t>
  </si>
  <si>
    <t xml:space="preserve">Rs. in thousands </t>
  </si>
  <si>
    <t>Rs.in thousands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</si>
  <si>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</si>
  <si>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</si>
  <si>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</si>
  <si>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</si>
  <si>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</si>
  <si>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</si>
  <si>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</si>
  <si>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</si>
  <si>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</si>
  <si>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</si>
  <si>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</si>
  <si>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</si>
  <si>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</si>
  <si>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</si>
  <si>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</si>
  <si>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</si>
  <si>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</si>
  <si>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</si>
  <si>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</si>
  <si>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</si>
  <si>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</si>
  <si>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 xml:space="preserve">2071.01.114.02- Pensions &amp; 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</si>
  <si>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</si>
  <si>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</si>
  <si>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</si>
  <si>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</si>
  <si>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</si>
  <si>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</si>
  <si>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</si>
  <si>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</si>
  <si>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</si>
  <si>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</si>
  <si>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</si>
  <si>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</si>
  <si>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</si>
  <si>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</si>
  <si>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</si>
  <si>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</si>
  <si>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</si>
  <si>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</si>
  <si>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</si>
  <si>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</si>
  <si>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</si>
  <si>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</si>
  <si>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</si>
  <si>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</si>
  <si>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</si>
  <si>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</si>
  <si>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</si>
  <si>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</si>
  <si>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</si>
  <si>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</si>
  <si>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</si>
  <si>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</si>
  <si>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</si>
  <si>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</si>
  <si>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reite. Benefits of the</t>
  </si>
  <si>
    <t>Leave Encashment</t>
  </si>
  <si>
    <t>Ex-Gratia Payment</t>
  </si>
  <si>
    <t>Govt. Contr. for defined Contr. Pen. Scheme</t>
  </si>
  <si>
    <t>Interest of non deposit or delayed deposit of NPS Cont.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</si>
  <si>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</si>
  <si>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</si>
  <si>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</si>
  <si>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</si>
  <si>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</si>
  <si>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</si>
  <si>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</si>
  <si>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</si>
  <si>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</si>
  <si>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</si>
  <si>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</si>
  <si>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</si>
  <si>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</si>
  <si>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</si>
  <si>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</si>
  <si>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</si>
  <si>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</si>
  <si>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</si>
  <si>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WATER RESOURCES</t>
  </si>
  <si>
    <t>003</t>
  </si>
  <si>
    <t>CONSUMER AFFAIRS&amp;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</si>
  <si>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</si>
  <si>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</si>
  <si>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</si>
  <si>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</si>
  <si>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</si>
  <si>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</si>
  <si>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</si>
  <si>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</si>
  <si>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</si>
  <si>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</si>
  <si>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</si>
  <si>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</si>
  <si>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</si>
  <si>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</si>
  <si>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</si>
  <si>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</si>
  <si>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</si>
  <si>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</si>
  <si>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</si>
  <si>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</si>
  <si>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</si>
  <si>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</si>
  <si>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</si>
  <si>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</si>
  <si>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</si>
  <si>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</si>
  <si>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</si>
  <si>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</si>
  <si>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</si>
  <si>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</si>
  <si>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</si>
  <si>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</si>
  <si>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</si>
  <si>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</si>
  <si>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</si>
  <si>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</si>
  <si>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</si>
  <si>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 COMMISSION</t>
  </si>
  <si>
    <t>024</t>
  </si>
  <si>
    <t>ROAD TRANSPORT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</si>
  <si>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</si>
  <si>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</si>
  <si>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</si>
  <si>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</si>
  <si>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</si>
  <si>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</si>
  <si>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</si>
  <si>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</si>
  <si>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</si>
  <si>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</si>
  <si>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</si>
  <si>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AFFIARS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</si>
  <si>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</si>
  <si>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</si>
  <si>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</si>
  <si>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</si>
  <si>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</si>
  <si>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</si>
  <si>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</si>
  <si>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</si>
  <si>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</si>
  <si>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</si>
  <si>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</si>
  <si>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</si>
  <si>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</si>
  <si>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</si>
  <si>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</si>
  <si>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</si>
  <si>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</si>
  <si>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</si>
  <si>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</si>
  <si>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</si>
  <si>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</si>
  <si>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</si>
  <si>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</si>
  <si>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</si>
  <si>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</si>
  <si>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</si>
  <si>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</si>
  <si>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</si>
  <si>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</si>
  <si>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</si>
  <si>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050</t>
  </si>
  <si>
    <t xml:space="preserve">Dadra and Nagar Haveli </t>
  </si>
  <si>
    <t>051</t>
  </si>
  <si>
    <t>A.G. CHANDIGARH</t>
  </si>
  <si>
    <t>066</t>
  </si>
  <si>
    <t>U T DAMAN &amp; DIU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</si>
  <si>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</si>
  <si>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</si>
  <si>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</si>
  <si>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</si>
  <si>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</si>
  <si>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</si>
  <si>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</si>
  <si>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</si>
  <si>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</si>
  <si>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ENVIRONMENT. FORESTS &amp; WILD LIFE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</si>
  <si>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</si>
  <si>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</si>
  <si>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</si>
  <si>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</si>
  <si>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</si>
  <si>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</si>
  <si>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</si>
  <si>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</si>
  <si>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</si>
  <si>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</si>
  <si>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</si>
  <si>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</si>
  <si>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</si>
  <si>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</si>
  <si>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</si>
  <si>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</si>
  <si>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</si>
  <si>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</si>
  <si>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</si>
  <si>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</si>
  <si>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</si>
  <si>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</si>
  <si>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</si>
  <si>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</si>
  <si>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</si>
  <si>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</si>
  <si>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</si>
  <si>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</si>
  <si>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</si>
  <si>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</si>
  <si>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</si>
  <si>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</si>
  <si>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</si>
  <si>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</si>
  <si>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</si>
  <si>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</si>
  <si>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</si>
  <si>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</si>
  <si>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</si>
  <si>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</si>
  <si>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 T LADAKH</t>
  </si>
  <si>
    <t>(Rs.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</si>
</sst>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1" fontId="2" fillId="0" borderId="0" xfId="0" applyNumberFormat="1" applyFont="1" applyFill="1" applyAlignment="1"/>
    <xf numFmtId="1" fontId="3" fillId="0" borderId="0" xfId="0" applyNumberFormat="1" applyFont="1" applyFill="1" applyAlignment="1"/>
    <xf numFmtId="1" fontId="4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/>
    <xf numFmtId="1" fontId="5" fillId="0" borderId="0" xfId="0" applyNumberFormat="1" applyFont="1" applyFill="1" applyAlignment="1">
      <alignment horizontal="center"/>
    </xf>
    <xf numFmtId="1" fontId="6" fillId="0" borderId="2" xfId="0" applyNumberFormat="1" applyFont="1" applyFill="1" applyBorder="1" applyAlignment="1"/>
    <xf numFmtId="49" fontId="6" fillId="0" borderId="3" xfId="0" applyNumberFormat="1" applyFont="1" applyFill="1" applyBorder="1" applyAlignment="1"/>
    <xf numFmtId="1" fontId="6" fillId="0" borderId="3" xfId="0" applyNumberFormat="1" applyFont="1" applyFill="1" applyBorder="1" applyAlignment="1"/>
    <xf numFmtId="2" fontId="6" fillId="0" borderId="3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/>
    <xf numFmtId="1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vertical="top" wrapText="1"/>
    </xf>
    <xf numFmtId="1" fontId="6" fillId="0" borderId="0" xfId="0" applyNumberFormat="1" applyFont="1" applyFill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1" fontId="4" fillId="0" borderId="3" xfId="0" applyNumberFormat="1" applyFont="1" applyFill="1" applyBorder="1"/>
    <xf numFmtId="1" fontId="4" fillId="0" borderId="3" xfId="0" applyNumberFormat="1" applyFont="1" applyFill="1" applyBorder="1" applyAlignment="1"/>
    <xf numFmtId="1" fontId="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/>
    <xf numFmtId="0" fontId="4" fillId="0" borderId="3" xfId="0" applyFont="1" applyFill="1" applyBorder="1" applyAlignment="1"/>
    <xf numFmtId="0" fontId="8" fillId="0" borderId="0" xfId="0" applyFont="1" applyFill="1"/>
    <xf numFmtId="0" fontId="9" fillId="0" borderId="0" xfId="0" applyFont="1" applyFill="1"/>
    <xf numFmtId="0" fontId="4" fillId="3" borderId="2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/>
    <xf numFmtId="1" fontId="4" fillId="3" borderId="3" xfId="0" applyNumberFormat="1" applyFont="1" applyFill="1" applyBorder="1"/>
    <xf numFmtId="1" fontId="4" fillId="3" borderId="3" xfId="0" applyNumberFormat="1" applyFont="1" applyFill="1" applyBorder="1" applyAlignment="1"/>
    <xf numFmtId="1" fontId="5" fillId="3" borderId="3" xfId="0" applyNumberFormat="1" applyFont="1" applyFill="1" applyBorder="1" applyAlignment="1">
      <alignment horizontal="right"/>
    </xf>
    <xf numFmtId="1" fontId="5" fillId="3" borderId="3" xfId="0" applyNumberFormat="1" applyFont="1" applyFill="1" applyBorder="1"/>
    <xf numFmtId="1" fontId="4" fillId="3" borderId="0" xfId="0" applyNumberFormat="1" applyFont="1" applyFill="1"/>
    <xf numFmtId="1" fontId="10" fillId="0" borderId="3" xfId="1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/>
    <xf numFmtId="1" fontId="6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1"/>
  <sheetViews>
    <sheetView tabSelected="1" topLeftCell="A59" workbookViewId="0">
      <selection activeCell="BR87" sqref="BR87"/>
    </sheetView>
  </sheetViews>
  <sheetFormatPr defaultColWidth="19.85546875" defaultRowHeight="15.75" x14ac:dyDescent="0.25"/>
  <cols>
    <col min="1" max="1" width="4.5703125" style="3" customWidth="1"/>
    <col min="2" max="2" width="9.5703125" style="56" customWidth="1"/>
    <col min="3" max="3" width="49.5703125" style="3" customWidth="1"/>
    <col min="4" max="4" width="13.28515625" style="3" customWidth="1"/>
    <col min="5" max="5" width="11.28515625" style="3" customWidth="1"/>
    <col min="6" max="8" width="15.42578125" style="3" customWidth="1"/>
    <col min="9" max="9" width="11.28515625" style="3" customWidth="1"/>
    <col min="10" max="10" width="7.85546875" style="3" customWidth="1"/>
    <col min="11" max="11" width="14.5703125" style="3" customWidth="1"/>
    <col min="12" max="12" width="15.42578125" style="3" customWidth="1"/>
    <col min="13" max="13" width="12.42578125" style="3" customWidth="1"/>
    <col min="14" max="14" width="7.85546875" style="3" customWidth="1"/>
    <col min="15" max="15" width="10.140625" style="3" customWidth="1"/>
    <col min="16" max="16" width="7.85546875" style="3" customWidth="1"/>
    <col min="17" max="18" width="7.28515625" style="3" customWidth="1"/>
    <col min="19" max="19" width="9.140625" style="3" customWidth="1"/>
    <col min="20" max="20" width="6.85546875" style="3" customWidth="1"/>
    <col min="21" max="21" width="10.140625" style="3" customWidth="1"/>
    <col min="22" max="22" width="7.42578125" style="3" customWidth="1"/>
    <col min="23" max="23" width="10.140625" style="3" customWidth="1"/>
    <col min="24" max="26" width="15.42578125" style="3" customWidth="1"/>
    <col min="27" max="27" width="10.140625" style="3" customWidth="1"/>
    <col min="28" max="28" width="15.42578125" style="3" customWidth="1"/>
    <col min="29" max="29" width="7.85546875" style="3" customWidth="1"/>
    <col min="30" max="30" width="7.42578125" style="3" customWidth="1"/>
    <col min="31" max="31" width="6.7109375" style="3" customWidth="1"/>
    <col min="32" max="32" width="7.42578125" style="3" customWidth="1"/>
    <col min="33" max="33" width="7.85546875" style="3" customWidth="1"/>
    <col min="34" max="34" width="7.42578125" style="3" customWidth="1"/>
    <col min="35" max="35" width="5.5703125" style="3" customWidth="1"/>
    <col min="36" max="36" width="7.42578125" style="3" customWidth="1"/>
    <col min="37" max="37" width="7.85546875" style="3" customWidth="1"/>
    <col min="38" max="38" width="7.42578125" style="3" customWidth="1"/>
    <col min="39" max="39" width="7" style="3" customWidth="1"/>
    <col min="40" max="40" width="22.42578125" style="3" customWidth="1"/>
    <col min="41" max="41" width="5.5703125" style="3" customWidth="1"/>
    <col min="42" max="42" width="6.7109375" style="3" customWidth="1"/>
    <col min="43" max="43" width="13.5703125" style="3" customWidth="1"/>
    <col min="44" max="44" width="10.140625" style="3" customWidth="1"/>
    <col min="45" max="45" width="15.42578125" style="3" customWidth="1"/>
    <col min="46" max="46" width="12.42578125" style="3" customWidth="1"/>
    <col min="47" max="47" width="7.42578125" style="3" customWidth="1"/>
    <col min="48" max="48" width="6.7109375" style="3" customWidth="1"/>
    <col min="49" max="49" width="7.85546875" style="3" customWidth="1"/>
    <col min="50" max="50" width="10.140625" style="3" customWidth="1"/>
    <col min="51" max="51" width="10.85546875" style="3" customWidth="1"/>
    <col min="52" max="52" width="8" style="3" customWidth="1"/>
    <col min="53" max="53" width="7.42578125" style="3" customWidth="1"/>
    <col min="54" max="54" width="10.140625" style="3" customWidth="1"/>
    <col min="55" max="55" width="7.42578125" style="3" customWidth="1"/>
    <col min="56" max="56" width="12" style="3" customWidth="1"/>
    <col min="57" max="58" width="5.7109375" style="3" customWidth="1"/>
    <col min="59" max="59" width="6.7109375" style="3" customWidth="1"/>
    <col min="60" max="60" width="12.42578125" style="3" customWidth="1"/>
    <col min="61" max="61" width="7.42578125" style="3" customWidth="1"/>
    <col min="62" max="62" width="7.28515625" style="3" customWidth="1"/>
    <col min="63" max="63" width="7.42578125" style="3" customWidth="1"/>
    <col min="64" max="64" width="8.28515625" style="3" customWidth="1"/>
    <col min="65" max="65" width="7.42578125" style="3" customWidth="1"/>
    <col min="66" max="66" width="7.85546875" style="3" customWidth="1"/>
    <col min="67" max="67" width="7.42578125" style="3" customWidth="1"/>
    <col min="68" max="68" width="6.7109375" style="3" customWidth="1"/>
    <col min="69" max="69" width="7.42578125" style="3" bestFit="1" customWidth="1"/>
    <col min="70" max="70" width="8.140625" style="3" customWidth="1"/>
    <col min="71" max="71" width="7.42578125" style="3" bestFit="1" customWidth="1"/>
    <col min="72" max="72" width="7.140625" style="3" customWidth="1"/>
    <col min="73" max="73" width="12" style="3" customWidth="1"/>
    <col min="74" max="75" width="11.28515625" style="3" bestFit="1" customWidth="1"/>
    <col min="76" max="16384" width="19.85546875" style="3"/>
  </cols>
  <sheetData>
    <row r="1" spans="1:7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75" ht="20.25" customHeight="1" x14ac:dyDescent="0.3">
      <c r="A2" s="1"/>
      <c r="B2" s="1"/>
      <c r="C2" s="1"/>
      <c r="D2" s="1" t="s">
        <v>1</v>
      </c>
      <c r="E2" s="1"/>
      <c r="G2" s="1"/>
      <c r="H2" s="1"/>
      <c r="I2" s="1"/>
      <c r="J2" s="1"/>
    </row>
    <row r="3" spans="1:75" ht="18.75" customHeight="1" x14ac:dyDescent="0.3">
      <c r="B3" s="1"/>
      <c r="C3" s="1" t="s">
        <v>2</v>
      </c>
      <c r="I3" s="4"/>
    </row>
    <row r="4" spans="1:75" ht="15.75" customHeight="1" x14ac:dyDescent="0.3">
      <c r="A4" s="5"/>
      <c r="B4" s="5"/>
      <c r="C4" s="5"/>
      <c r="D4" s="6"/>
      <c r="E4" s="6"/>
      <c r="F4" s="6"/>
      <c r="G4" s="62" t="s">
        <v>3</v>
      </c>
      <c r="H4" s="62"/>
      <c r="I4" s="6"/>
      <c r="K4" s="3" t="s">
        <v>4</v>
      </c>
      <c r="BV4" s="57" t="s">
        <v>226</v>
      </c>
      <c r="BW4" s="57"/>
    </row>
    <row r="5" spans="1:75" s="11" customFormat="1" ht="12.75" x14ac:dyDescent="0.2">
      <c r="A5" s="7"/>
      <c r="B5" s="8"/>
      <c r="C5" s="9" t="s">
        <v>5</v>
      </c>
      <c r="D5" s="61" t="s">
        <v>6</v>
      </c>
      <c r="E5" s="61"/>
      <c r="F5" s="9" t="s">
        <v>7</v>
      </c>
      <c r="G5" s="9" t="s">
        <v>8</v>
      </c>
      <c r="H5" s="9" t="s">
        <v>9</v>
      </c>
      <c r="I5" s="9"/>
      <c r="J5" s="60" t="s">
        <v>10</v>
      </c>
      <c r="K5" s="60"/>
      <c r="L5" s="9" t="s">
        <v>11</v>
      </c>
      <c r="M5" s="9" t="s">
        <v>12</v>
      </c>
      <c r="N5" s="60" t="s">
        <v>13</v>
      </c>
      <c r="O5" s="60"/>
      <c r="P5" s="8">
        <v>104.04</v>
      </c>
      <c r="Q5" s="8">
        <v>104.05</v>
      </c>
      <c r="R5" s="8" t="s">
        <v>14</v>
      </c>
      <c r="S5" s="63" t="s">
        <v>15</v>
      </c>
      <c r="T5" s="64"/>
      <c r="U5" s="65"/>
      <c r="V5" s="60" t="s">
        <v>16</v>
      </c>
      <c r="W5" s="60"/>
      <c r="X5" s="9" t="s">
        <v>17</v>
      </c>
      <c r="Y5" s="9" t="s">
        <v>18</v>
      </c>
      <c r="Z5" s="9" t="s">
        <v>19</v>
      </c>
      <c r="AA5" s="9"/>
      <c r="AB5" s="9" t="s">
        <v>20</v>
      </c>
      <c r="AC5" s="10">
        <v>106.03</v>
      </c>
      <c r="AD5" s="60" t="s">
        <v>21</v>
      </c>
      <c r="AE5" s="60"/>
      <c r="AF5" s="60" t="s">
        <v>22</v>
      </c>
      <c r="AG5" s="60"/>
      <c r="AH5" s="60" t="s">
        <v>23</v>
      </c>
      <c r="AI5" s="60"/>
      <c r="AJ5" s="60" t="s">
        <v>24</v>
      </c>
      <c r="AK5" s="60"/>
      <c r="AL5" s="61" t="s">
        <v>25</v>
      </c>
      <c r="AM5" s="61"/>
      <c r="AN5" s="9" t="s">
        <v>26</v>
      </c>
      <c r="AO5" s="9"/>
      <c r="AP5" s="9" t="s">
        <v>27</v>
      </c>
      <c r="AQ5" s="60" t="s">
        <v>28</v>
      </c>
      <c r="AR5" s="60"/>
      <c r="AS5" s="9" t="s">
        <v>29</v>
      </c>
      <c r="AT5" s="9" t="s">
        <v>30</v>
      </c>
      <c r="AU5" s="60" t="s">
        <v>31</v>
      </c>
      <c r="AV5" s="60"/>
      <c r="AW5" s="60" t="s">
        <v>32</v>
      </c>
      <c r="AX5" s="60"/>
      <c r="AY5" s="60" t="s">
        <v>33</v>
      </c>
      <c r="AZ5" s="60"/>
      <c r="BA5" s="61" t="s">
        <v>34</v>
      </c>
      <c r="BB5" s="61"/>
      <c r="BC5" s="61" t="s">
        <v>35</v>
      </c>
      <c r="BD5" s="61"/>
      <c r="BE5" s="9"/>
      <c r="BF5" s="60"/>
      <c r="BG5" s="60"/>
      <c r="BH5" s="9" t="s">
        <v>36</v>
      </c>
      <c r="BI5" s="60" t="s">
        <v>37</v>
      </c>
      <c r="BJ5" s="60"/>
      <c r="BK5" s="60" t="s">
        <v>38</v>
      </c>
      <c r="BL5" s="60"/>
      <c r="BM5" s="60" t="s">
        <v>39</v>
      </c>
      <c r="BN5" s="60"/>
      <c r="BO5" s="60" t="s">
        <v>40</v>
      </c>
      <c r="BP5" s="60"/>
      <c r="BQ5" s="60" t="s">
        <v>41</v>
      </c>
      <c r="BR5" s="60"/>
      <c r="BS5" s="60" t="s">
        <v>42</v>
      </c>
      <c r="BT5" s="60"/>
      <c r="BU5" s="9"/>
      <c r="BV5" s="9"/>
      <c r="BW5" s="9"/>
    </row>
    <row r="6" spans="1:75" s="16" customFormat="1" ht="25.5" x14ac:dyDescent="0.25">
      <c r="A6" s="12"/>
      <c r="B6" s="13" t="s">
        <v>43</v>
      </c>
      <c r="C6" s="14"/>
      <c r="D6" s="58" t="s">
        <v>44</v>
      </c>
      <c r="E6" s="58"/>
      <c r="F6" s="14" t="s">
        <v>45</v>
      </c>
      <c r="G6" s="14" t="s">
        <v>46</v>
      </c>
      <c r="H6" s="14" t="s">
        <v>46</v>
      </c>
      <c r="I6" s="14" t="s">
        <v>47</v>
      </c>
      <c r="J6" s="58" t="s">
        <v>48</v>
      </c>
      <c r="K6" s="58"/>
      <c r="L6" s="14" t="s">
        <v>45</v>
      </c>
      <c r="M6" s="14" t="s">
        <v>49</v>
      </c>
      <c r="N6" s="58" t="s">
        <v>50</v>
      </c>
      <c r="O6" s="58"/>
      <c r="P6" s="14" t="s">
        <v>45</v>
      </c>
      <c r="Q6" s="14" t="s">
        <v>46</v>
      </c>
      <c r="R6" s="14" t="s">
        <v>46</v>
      </c>
      <c r="S6" s="58" t="s">
        <v>51</v>
      </c>
      <c r="T6" s="58"/>
      <c r="U6" s="14" t="s">
        <v>52</v>
      </c>
      <c r="V6" s="58" t="s">
        <v>53</v>
      </c>
      <c r="W6" s="58"/>
      <c r="X6" s="14" t="s">
        <v>45</v>
      </c>
      <c r="Y6" s="14" t="s">
        <v>46</v>
      </c>
      <c r="Z6" s="14" t="s">
        <v>46</v>
      </c>
      <c r="AA6" s="14" t="s">
        <v>54</v>
      </c>
      <c r="AB6" s="58" t="s">
        <v>55</v>
      </c>
      <c r="AC6" s="58"/>
      <c r="AD6" s="58" t="s">
        <v>56</v>
      </c>
      <c r="AE6" s="58"/>
      <c r="AF6" s="58" t="s">
        <v>57</v>
      </c>
      <c r="AG6" s="58"/>
      <c r="AH6" s="58" t="s">
        <v>58</v>
      </c>
      <c r="AI6" s="58"/>
      <c r="AJ6" s="58" t="s">
        <v>59</v>
      </c>
      <c r="AK6" s="58"/>
      <c r="AL6" s="58" t="s">
        <v>60</v>
      </c>
      <c r="AM6" s="58"/>
      <c r="AN6" s="14" t="s">
        <v>61</v>
      </c>
      <c r="AO6" s="14"/>
      <c r="AP6" s="14">
        <v>114</v>
      </c>
      <c r="AQ6" s="58" t="s">
        <v>62</v>
      </c>
      <c r="AR6" s="58"/>
      <c r="AS6" s="14" t="s">
        <v>45</v>
      </c>
      <c r="AT6" s="14" t="s">
        <v>27</v>
      </c>
      <c r="AU6" s="58" t="s">
        <v>63</v>
      </c>
      <c r="AV6" s="58"/>
      <c r="AW6" s="58" t="s">
        <v>64</v>
      </c>
      <c r="AX6" s="58"/>
      <c r="AY6" s="58" t="s">
        <v>65</v>
      </c>
      <c r="AZ6" s="58"/>
      <c r="BA6" s="58" t="s">
        <v>66</v>
      </c>
      <c r="BB6" s="58"/>
      <c r="BC6" s="58" t="s">
        <v>67</v>
      </c>
      <c r="BD6" s="58"/>
      <c r="BE6" s="13" t="s">
        <v>68</v>
      </c>
      <c r="BF6" s="15" t="s">
        <v>69</v>
      </c>
      <c r="BG6" s="15" t="s">
        <v>70</v>
      </c>
      <c r="BH6" s="15" t="s">
        <v>27</v>
      </c>
      <c r="BI6" s="58" t="s">
        <v>71</v>
      </c>
      <c r="BJ6" s="58"/>
      <c r="BK6" s="58" t="s">
        <v>72</v>
      </c>
      <c r="BL6" s="58"/>
      <c r="BM6" s="58" t="s">
        <v>73</v>
      </c>
      <c r="BN6" s="58"/>
      <c r="BO6" s="58" t="s">
        <v>74</v>
      </c>
      <c r="BP6" s="58"/>
      <c r="BQ6" s="58" t="s">
        <v>75</v>
      </c>
      <c r="BR6" s="58"/>
      <c r="BS6" s="58" t="s">
        <v>76</v>
      </c>
      <c r="BT6" s="58"/>
      <c r="BU6" s="59" t="s">
        <v>27</v>
      </c>
      <c r="BV6" s="59"/>
      <c r="BW6" s="59"/>
    </row>
    <row r="7" spans="1:75" s="21" customFormat="1" ht="12.75" x14ac:dyDescent="0.2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 t="s">
        <v>77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0"/>
      <c r="BV7" s="20"/>
      <c r="BW7" s="20"/>
    </row>
    <row r="8" spans="1:75" s="21" customFormat="1" ht="12.75" x14ac:dyDescent="0.2">
      <c r="A8" s="17"/>
      <c r="B8" s="18"/>
      <c r="C8" s="19"/>
      <c r="D8" s="19" t="s">
        <v>78</v>
      </c>
      <c r="E8" s="19" t="s">
        <v>79</v>
      </c>
      <c r="F8" s="19" t="s">
        <v>79</v>
      </c>
      <c r="G8" s="19" t="s">
        <v>79</v>
      </c>
      <c r="H8" s="19" t="s">
        <v>79</v>
      </c>
      <c r="I8" s="19" t="s">
        <v>79</v>
      </c>
      <c r="J8" s="19" t="s">
        <v>78</v>
      </c>
      <c r="K8" s="19" t="s">
        <v>79</v>
      </c>
      <c r="L8" s="19" t="s">
        <v>79</v>
      </c>
      <c r="M8" s="19" t="s">
        <v>79</v>
      </c>
      <c r="N8" s="19" t="s">
        <v>78</v>
      </c>
      <c r="O8" s="19" t="s">
        <v>79</v>
      </c>
      <c r="P8" s="19" t="s">
        <v>79</v>
      </c>
      <c r="Q8" s="19" t="s">
        <v>79</v>
      </c>
      <c r="R8" s="19" t="s">
        <v>79</v>
      </c>
      <c r="S8" s="19" t="s">
        <v>78</v>
      </c>
      <c r="T8" s="19" t="s">
        <v>79</v>
      </c>
      <c r="U8" s="19" t="s">
        <v>79</v>
      </c>
      <c r="V8" s="19" t="s">
        <v>78</v>
      </c>
      <c r="W8" s="19" t="s">
        <v>79</v>
      </c>
      <c r="X8" s="19" t="s">
        <v>79</v>
      </c>
      <c r="Y8" s="19" t="s">
        <v>79</v>
      </c>
      <c r="Z8" s="19" t="s">
        <v>79</v>
      </c>
      <c r="AA8" s="19" t="s">
        <v>79</v>
      </c>
      <c r="AB8" s="19" t="s">
        <v>78</v>
      </c>
      <c r="AC8" s="19" t="s">
        <v>78</v>
      </c>
      <c r="AD8" s="19" t="s">
        <v>78</v>
      </c>
      <c r="AE8" s="19" t="s">
        <v>79</v>
      </c>
      <c r="AF8" s="19" t="s">
        <v>78</v>
      </c>
      <c r="AG8" s="19" t="s">
        <v>79</v>
      </c>
      <c r="AH8" s="19" t="s">
        <v>78</v>
      </c>
      <c r="AI8" s="19" t="s">
        <v>79</v>
      </c>
      <c r="AJ8" s="19" t="s">
        <v>78</v>
      </c>
      <c r="AK8" s="19" t="s">
        <v>79</v>
      </c>
      <c r="AL8" s="19" t="s">
        <v>78</v>
      </c>
      <c r="AM8" s="19" t="s">
        <v>79</v>
      </c>
      <c r="AN8" s="19" t="s">
        <v>78</v>
      </c>
      <c r="AO8" s="19" t="s">
        <v>79</v>
      </c>
      <c r="AP8" s="19"/>
      <c r="AQ8" s="19" t="s">
        <v>78</v>
      </c>
      <c r="AR8" s="19" t="s">
        <v>79</v>
      </c>
      <c r="AS8" s="19" t="s">
        <v>79</v>
      </c>
      <c r="AT8" s="19" t="s">
        <v>79</v>
      </c>
      <c r="AU8" s="19" t="s">
        <v>78</v>
      </c>
      <c r="AV8" s="19" t="s">
        <v>79</v>
      </c>
      <c r="AW8" s="19" t="s">
        <v>78</v>
      </c>
      <c r="AX8" s="19" t="s">
        <v>79</v>
      </c>
      <c r="AY8" s="19" t="s">
        <v>78</v>
      </c>
      <c r="AZ8" s="19" t="s">
        <v>79</v>
      </c>
      <c r="BA8" s="19" t="s">
        <v>78</v>
      </c>
      <c r="BB8" s="19" t="s">
        <v>79</v>
      </c>
      <c r="BC8" s="19" t="s">
        <v>78</v>
      </c>
      <c r="BD8" s="19" t="s">
        <v>79</v>
      </c>
      <c r="BE8" s="19" t="s">
        <v>79</v>
      </c>
      <c r="BF8" s="19" t="s">
        <v>79</v>
      </c>
      <c r="BG8" s="19" t="s">
        <v>79</v>
      </c>
      <c r="BH8" s="19" t="s">
        <v>79</v>
      </c>
      <c r="BI8" s="19" t="s">
        <v>78</v>
      </c>
      <c r="BJ8" s="19" t="s">
        <v>79</v>
      </c>
      <c r="BK8" s="19" t="s">
        <v>78</v>
      </c>
      <c r="BL8" s="19" t="s">
        <v>79</v>
      </c>
      <c r="BM8" s="19" t="s">
        <v>78</v>
      </c>
      <c r="BN8" s="19" t="s">
        <v>79</v>
      </c>
      <c r="BO8" s="19" t="s">
        <v>78</v>
      </c>
      <c r="BP8" s="19" t="s">
        <v>79</v>
      </c>
      <c r="BQ8" s="19" t="s">
        <v>78</v>
      </c>
      <c r="BR8" s="19" t="s">
        <v>79</v>
      </c>
      <c r="BS8" s="19" t="s">
        <v>78</v>
      </c>
      <c r="BT8" s="19" t="s">
        <v>79</v>
      </c>
      <c r="BU8" s="20" t="s">
        <v>78</v>
      </c>
      <c r="BV8" s="20" t="s">
        <v>79</v>
      </c>
      <c r="BW8" s="20" t="s">
        <v>80</v>
      </c>
    </row>
    <row r="9" spans="1:75" s="29" customFormat="1" x14ac:dyDescent="0.25">
      <c r="A9" s="22">
        <v>1</v>
      </c>
      <c r="B9" s="23" t="s">
        <v>81</v>
      </c>
      <c r="C9" s="24" t="s">
        <v>82</v>
      </c>
      <c r="D9" s="25"/>
      <c r="E9" s="24">
        <v>17345</v>
      </c>
      <c r="F9" s="24"/>
      <c r="G9" s="24"/>
      <c r="H9" s="24"/>
      <c r="I9" s="24">
        <f>E9+F9+G9+H9</f>
        <v>17345</v>
      </c>
      <c r="J9" s="26"/>
      <c r="K9" s="26">
        <v>426566</v>
      </c>
      <c r="L9" s="26">
        <v>13274</v>
      </c>
      <c r="M9" s="26">
        <f>SUM(K9:L9)</f>
        <v>439840</v>
      </c>
      <c r="N9" s="26"/>
      <c r="O9" s="26">
        <v>484925</v>
      </c>
      <c r="P9" s="26">
        <v>8000</v>
      </c>
      <c r="Q9" s="26"/>
      <c r="R9" s="26"/>
      <c r="S9" s="26"/>
      <c r="T9" s="26"/>
      <c r="U9" s="26">
        <f>SUM(O9:T9)</f>
        <v>492925</v>
      </c>
      <c r="V9" s="26"/>
      <c r="W9" s="26">
        <v>2400</v>
      </c>
      <c r="X9" s="26"/>
      <c r="Y9" s="26">
        <v>0</v>
      </c>
      <c r="Z9" s="26"/>
      <c r="AA9" s="26">
        <f>W9+X9+Y9+Z9</f>
        <v>2400</v>
      </c>
      <c r="AB9" s="26"/>
      <c r="AC9" s="26"/>
      <c r="AD9" s="26"/>
      <c r="AE9" s="26">
        <v>3118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f>AL9+AN9</f>
        <v>0</v>
      </c>
      <c r="AQ9" s="26"/>
      <c r="AR9" s="26">
        <v>251305</v>
      </c>
      <c r="AS9" s="26">
        <v>8573</v>
      </c>
      <c r="AT9" s="26">
        <f>AR9+AS9</f>
        <v>259878</v>
      </c>
      <c r="AU9" s="26"/>
      <c r="AV9" s="26"/>
      <c r="AW9" s="26"/>
      <c r="AX9" s="26">
        <v>108936</v>
      </c>
      <c r="AY9" s="26"/>
      <c r="AZ9" s="26"/>
      <c r="BA9" s="26"/>
      <c r="BB9" s="26"/>
      <c r="BC9" s="26"/>
      <c r="BD9" s="26"/>
      <c r="BE9" s="26"/>
      <c r="BF9" s="26"/>
      <c r="BG9" s="26"/>
      <c r="BH9" s="26">
        <f>BD9+BE9+BF9+BG9</f>
        <v>0</v>
      </c>
      <c r="BI9" s="26"/>
      <c r="BJ9" s="26"/>
      <c r="BK9" s="26"/>
      <c r="BL9" s="26"/>
      <c r="BM9" s="26"/>
      <c r="BN9" s="26">
        <v>2000</v>
      </c>
      <c r="BO9" s="26"/>
      <c r="BP9" s="26"/>
      <c r="BQ9" s="26"/>
      <c r="BR9" s="26"/>
      <c r="BS9" s="26"/>
      <c r="BT9" s="26"/>
      <c r="BU9" s="27">
        <f>D9+J9+N9+S9+V9+AB9+AC9+AD9+AF9+AH9+AJ9+AL9+AN9+AQ9+AU9+AW9+BA9+BC9+BI9+BK9+BM9+BO9+BQ9+BS9</f>
        <v>0</v>
      </c>
      <c r="BV9" s="28">
        <f>I9+M9+U9+AA9+AE9+AG9+AI9+AK9+AM9+AO9+AT9+AV9+AX9+BB9+BH9+BJ9+BL9+BN9+BP9+BR9+BT9</f>
        <v>1326442</v>
      </c>
      <c r="BW9" s="28">
        <f>BU9+BV9</f>
        <v>1326442</v>
      </c>
    </row>
    <row r="10" spans="1:75" x14ac:dyDescent="0.25">
      <c r="A10" s="30">
        <v>2</v>
      </c>
      <c r="B10" s="31" t="s">
        <v>83</v>
      </c>
      <c r="C10" s="32" t="s">
        <v>84</v>
      </c>
      <c r="D10" s="33"/>
      <c r="E10" s="34">
        <v>31525</v>
      </c>
      <c r="F10" s="34"/>
      <c r="G10" s="34"/>
      <c r="H10" s="34"/>
      <c r="I10" s="34">
        <f t="shared" ref="I10:I73" si="0">E10+F10+G10+H10</f>
        <v>31525</v>
      </c>
      <c r="J10" s="35"/>
      <c r="K10" s="35">
        <v>900000</v>
      </c>
      <c r="L10" s="35">
        <v>9000</v>
      </c>
      <c r="M10" s="35">
        <f t="shared" ref="M10:M73" si="1">SUM(K10:L10)</f>
        <v>909000</v>
      </c>
      <c r="N10" s="35"/>
      <c r="O10" s="35">
        <v>717855</v>
      </c>
      <c r="P10" s="35">
        <v>4000</v>
      </c>
      <c r="Q10" s="35"/>
      <c r="R10" s="35"/>
      <c r="S10" s="35"/>
      <c r="T10" s="35"/>
      <c r="U10" s="35">
        <f t="shared" ref="U10:U73" si="2">SUM(O10:T10)</f>
        <v>721855</v>
      </c>
      <c r="V10" s="36"/>
      <c r="W10" s="35">
        <v>7000</v>
      </c>
      <c r="X10" s="35"/>
      <c r="Y10" s="35"/>
      <c r="Z10" s="35"/>
      <c r="AA10" s="36">
        <f t="shared" ref="AA10:AA73" si="3">W10+X10+Y10+Z10</f>
        <v>7000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>
        <f t="shared" ref="AP10:AP33" si="4">AL10+AN10</f>
        <v>0</v>
      </c>
      <c r="AQ10" s="35"/>
      <c r="AR10" s="35">
        <v>506615</v>
      </c>
      <c r="AS10" s="35">
        <v>6000</v>
      </c>
      <c r="AT10" s="35">
        <f t="shared" ref="AT10:AT73" si="5">AR10+AS10</f>
        <v>512615</v>
      </c>
      <c r="AU10" s="35"/>
      <c r="AV10" s="35"/>
      <c r="AW10" s="35"/>
      <c r="AX10" s="35">
        <v>359315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>
        <f t="shared" ref="BH10:BH73" si="6">BD10+BE10+BF10+BG10</f>
        <v>0</v>
      </c>
      <c r="BI10" s="35"/>
      <c r="BJ10" s="35"/>
      <c r="BK10" s="35"/>
      <c r="BL10" s="35"/>
      <c r="BM10" s="35"/>
      <c r="BN10" s="35">
        <v>4500</v>
      </c>
      <c r="BO10" s="35"/>
      <c r="BP10" s="35"/>
      <c r="BQ10" s="35"/>
      <c r="BR10" s="35"/>
      <c r="BS10" s="35"/>
      <c r="BT10" s="35"/>
      <c r="BU10" s="37">
        <f t="shared" ref="BU10:BU73" si="7">D10+J10+N10+S10+V10+AB10+AC10+AD10+AF10+AH10+AJ10+AL10+AN10+AQ10+AU10+AW10+BA10+BC10+BI10+BK10+BM10+BO10+BQ10+BS10</f>
        <v>0</v>
      </c>
      <c r="BV10" s="38">
        <f t="shared" ref="BV10:BV73" si="8">I10+M10+U10+AA10+AE10+AG10+AI10+AK10+AM10+AO10+AT10+AV10+AX10+BB10+BH10+BJ10+BL10+BN10+BP10+BR10+BT10</f>
        <v>2545810</v>
      </c>
      <c r="BW10" s="38">
        <f t="shared" ref="BW10:BW73" si="9">BU10+BV10</f>
        <v>2545810</v>
      </c>
    </row>
    <row r="11" spans="1:75" x14ac:dyDescent="0.25">
      <c r="A11" s="30">
        <v>3</v>
      </c>
      <c r="B11" s="31" t="s">
        <v>85</v>
      </c>
      <c r="C11" s="32" t="s">
        <v>86</v>
      </c>
      <c r="D11" s="33"/>
      <c r="E11" s="34">
        <f>13000+101877</f>
        <v>114877</v>
      </c>
      <c r="F11" s="34"/>
      <c r="G11" s="34"/>
      <c r="H11" s="34"/>
      <c r="I11" s="34">
        <f t="shared" si="0"/>
        <v>114877</v>
      </c>
      <c r="J11" s="35"/>
      <c r="K11" s="35">
        <f>49284+67751</f>
        <v>117035</v>
      </c>
      <c r="L11" s="35"/>
      <c r="M11" s="35">
        <f t="shared" si="1"/>
        <v>117035</v>
      </c>
      <c r="N11" s="35"/>
      <c r="O11" s="35">
        <f>46311+61918</f>
        <v>108229</v>
      </c>
      <c r="P11" s="35"/>
      <c r="Q11" s="35"/>
      <c r="R11" s="35"/>
      <c r="S11" s="35"/>
      <c r="T11" s="35"/>
      <c r="U11" s="35">
        <f t="shared" si="2"/>
        <v>108229</v>
      </c>
      <c r="V11" s="36"/>
      <c r="W11" s="35">
        <f>400+83000</f>
        <v>83400</v>
      </c>
      <c r="X11" s="35"/>
      <c r="Y11" s="35"/>
      <c r="Z11" s="35"/>
      <c r="AA11" s="36">
        <f t="shared" si="3"/>
        <v>83400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>
        <f t="shared" si="4"/>
        <v>0</v>
      </c>
      <c r="AQ11" s="35"/>
      <c r="AR11" s="35">
        <f>26543+37777</f>
        <v>64320</v>
      </c>
      <c r="AS11" s="35"/>
      <c r="AT11" s="35">
        <f t="shared" si="5"/>
        <v>64320</v>
      </c>
      <c r="AU11" s="35"/>
      <c r="AV11" s="35">
        <v>35</v>
      </c>
      <c r="AW11" s="35"/>
      <c r="AX11" s="35">
        <f>31316+22278</f>
        <v>53594</v>
      </c>
      <c r="AY11" s="35"/>
      <c r="AZ11" s="35"/>
      <c r="BA11" s="35"/>
      <c r="BB11" s="35"/>
      <c r="BC11" s="35"/>
      <c r="BD11" s="35"/>
      <c r="BE11" s="35"/>
      <c r="BF11" s="35"/>
      <c r="BG11" s="35"/>
      <c r="BH11" s="35">
        <f t="shared" si="6"/>
        <v>0</v>
      </c>
      <c r="BI11" s="35"/>
      <c r="BJ11" s="35"/>
      <c r="BK11" s="35"/>
      <c r="BL11" s="35"/>
      <c r="BM11" s="35"/>
      <c r="BN11" s="35">
        <f>360+450</f>
        <v>810</v>
      </c>
      <c r="BO11" s="35"/>
      <c r="BP11" s="35">
        <v>20</v>
      </c>
      <c r="BQ11" s="35"/>
      <c r="BR11" s="35"/>
      <c r="BS11" s="35"/>
      <c r="BT11" s="35"/>
      <c r="BU11" s="37">
        <f t="shared" si="7"/>
        <v>0</v>
      </c>
      <c r="BV11" s="38">
        <f t="shared" si="8"/>
        <v>542320</v>
      </c>
      <c r="BW11" s="38">
        <f t="shared" si="9"/>
        <v>542320</v>
      </c>
    </row>
    <row r="12" spans="1:75" x14ac:dyDescent="0.25">
      <c r="A12" s="30">
        <v>4</v>
      </c>
      <c r="B12" s="31" t="s">
        <v>87</v>
      </c>
      <c r="C12" s="32" t="s">
        <v>88</v>
      </c>
      <c r="D12" s="33"/>
      <c r="E12" s="34"/>
      <c r="F12" s="34"/>
      <c r="G12" s="34"/>
      <c r="H12" s="34"/>
      <c r="I12" s="34">
        <f t="shared" si="0"/>
        <v>0</v>
      </c>
      <c r="J12" s="35"/>
      <c r="K12" s="35">
        <v>36421</v>
      </c>
      <c r="L12" s="35"/>
      <c r="M12" s="35">
        <f t="shared" si="1"/>
        <v>36421</v>
      </c>
      <c r="N12" s="35"/>
      <c r="O12" s="35">
        <v>23326</v>
      </c>
      <c r="P12" s="35"/>
      <c r="Q12" s="35"/>
      <c r="R12" s="35"/>
      <c r="S12" s="35"/>
      <c r="T12" s="35"/>
      <c r="U12" s="35">
        <f t="shared" si="2"/>
        <v>23326</v>
      </c>
      <c r="V12" s="36"/>
      <c r="W12" s="35"/>
      <c r="X12" s="35"/>
      <c r="Y12" s="35"/>
      <c r="Z12" s="35"/>
      <c r="AA12" s="36">
        <f t="shared" si="3"/>
        <v>0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>
        <f t="shared" si="4"/>
        <v>0</v>
      </c>
      <c r="AQ12" s="35"/>
      <c r="AR12" s="35">
        <v>23034</v>
      </c>
      <c r="AS12" s="35"/>
      <c r="AT12" s="35">
        <f t="shared" si="5"/>
        <v>23034</v>
      </c>
      <c r="AU12" s="35"/>
      <c r="AV12" s="35"/>
      <c r="AW12" s="35"/>
      <c r="AX12" s="35">
        <v>19752</v>
      </c>
      <c r="AY12" s="35"/>
      <c r="AZ12" s="35"/>
      <c r="BA12" s="35"/>
      <c r="BB12" s="35"/>
      <c r="BC12" s="35"/>
      <c r="BD12" s="35"/>
      <c r="BE12" s="35"/>
      <c r="BF12" s="35"/>
      <c r="BG12" s="35"/>
      <c r="BH12" s="35">
        <f t="shared" si="6"/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7">
        <f t="shared" si="7"/>
        <v>0</v>
      </c>
      <c r="BV12" s="38">
        <f t="shared" si="8"/>
        <v>102533</v>
      </c>
      <c r="BW12" s="38">
        <f t="shared" si="9"/>
        <v>102533</v>
      </c>
    </row>
    <row r="13" spans="1:75" x14ac:dyDescent="0.25">
      <c r="A13" s="30">
        <v>5</v>
      </c>
      <c r="B13" s="31" t="s">
        <v>89</v>
      </c>
      <c r="C13" s="32" t="s">
        <v>90</v>
      </c>
      <c r="D13" s="33"/>
      <c r="E13" s="34"/>
      <c r="F13" s="34"/>
      <c r="G13" s="34"/>
      <c r="H13" s="34"/>
      <c r="I13" s="34">
        <f t="shared" si="0"/>
        <v>0</v>
      </c>
      <c r="J13" s="35"/>
      <c r="K13" s="35">
        <v>3370</v>
      </c>
      <c r="L13" s="35">
        <v>5089</v>
      </c>
      <c r="M13" s="35">
        <f t="shared" si="1"/>
        <v>8459</v>
      </c>
      <c r="N13" s="35"/>
      <c r="O13" s="35">
        <v>4130</v>
      </c>
      <c r="P13" s="35">
        <v>2000</v>
      </c>
      <c r="Q13" s="35"/>
      <c r="R13" s="35"/>
      <c r="S13" s="35"/>
      <c r="T13" s="35"/>
      <c r="U13" s="35">
        <f t="shared" si="2"/>
        <v>6130</v>
      </c>
      <c r="V13" s="36"/>
      <c r="W13" s="35"/>
      <c r="X13" s="35"/>
      <c r="Y13" s="35"/>
      <c r="Z13" s="35"/>
      <c r="AA13" s="36">
        <f t="shared" si="3"/>
        <v>0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>
        <f t="shared" si="4"/>
        <v>0</v>
      </c>
      <c r="AQ13" s="35"/>
      <c r="AR13" s="35">
        <v>3091</v>
      </c>
      <c r="AS13" s="35">
        <v>3028</v>
      </c>
      <c r="AT13" s="35">
        <f t="shared" si="5"/>
        <v>6119</v>
      </c>
      <c r="AU13" s="35"/>
      <c r="AV13" s="35"/>
      <c r="AW13" s="35"/>
      <c r="AX13" s="35">
        <v>7249</v>
      </c>
      <c r="AY13" s="35"/>
      <c r="AZ13" s="35"/>
      <c r="BA13" s="35"/>
      <c r="BB13" s="35"/>
      <c r="BC13" s="35"/>
      <c r="BD13" s="35"/>
      <c r="BE13" s="35"/>
      <c r="BF13" s="35"/>
      <c r="BG13" s="35"/>
      <c r="BH13" s="35">
        <f t="shared" si="6"/>
        <v>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7">
        <f t="shared" si="7"/>
        <v>0</v>
      </c>
      <c r="BV13" s="38">
        <f t="shared" si="8"/>
        <v>27957</v>
      </c>
      <c r="BW13" s="38">
        <f t="shared" si="9"/>
        <v>27957</v>
      </c>
    </row>
    <row r="14" spans="1:75" x14ac:dyDescent="0.25">
      <c r="A14" s="30">
        <v>6</v>
      </c>
      <c r="B14" s="31" t="s">
        <v>91</v>
      </c>
      <c r="C14" s="39" t="s">
        <v>92</v>
      </c>
      <c r="D14" s="33"/>
      <c r="E14" s="34">
        <v>37133</v>
      </c>
      <c r="F14" s="34"/>
      <c r="G14" s="34"/>
      <c r="H14" s="34"/>
      <c r="I14" s="34">
        <f t="shared" si="0"/>
        <v>37133</v>
      </c>
      <c r="J14" s="35"/>
      <c r="K14" s="35">
        <v>590729</v>
      </c>
      <c r="L14" s="35"/>
      <c r="M14" s="35">
        <f t="shared" si="1"/>
        <v>590729</v>
      </c>
      <c r="N14" s="35"/>
      <c r="O14" s="35">
        <v>568409</v>
      </c>
      <c r="P14" s="35"/>
      <c r="Q14" s="35"/>
      <c r="R14" s="35"/>
      <c r="S14" s="35"/>
      <c r="T14" s="35"/>
      <c r="U14" s="35">
        <f t="shared" si="2"/>
        <v>568409</v>
      </c>
      <c r="V14" s="36"/>
      <c r="W14" s="35">
        <v>16560</v>
      </c>
      <c r="X14" s="35"/>
      <c r="Y14" s="35"/>
      <c r="Z14" s="35"/>
      <c r="AA14" s="36">
        <f t="shared" si="3"/>
        <v>16560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>
        <f t="shared" si="4"/>
        <v>0</v>
      </c>
      <c r="AQ14" s="35"/>
      <c r="AR14" s="35">
        <v>322112</v>
      </c>
      <c r="AS14" s="35"/>
      <c r="AT14" s="35">
        <f t="shared" si="5"/>
        <v>322112</v>
      </c>
      <c r="AU14" s="35"/>
      <c r="AV14" s="35"/>
      <c r="AW14" s="35"/>
      <c r="AX14" s="35">
        <v>137213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>
        <f t="shared" si="6"/>
        <v>0</v>
      </c>
      <c r="BI14" s="35"/>
      <c r="BJ14" s="35"/>
      <c r="BK14" s="35"/>
      <c r="BL14" s="35">
        <v>50</v>
      </c>
      <c r="BM14" s="35"/>
      <c r="BN14" s="35">
        <v>2020</v>
      </c>
      <c r="BO14" s="35"/>
      <c r="BP14" s="35">
        <v>240</v>
      </c>
      <c r="BQ14" s="35"/>
      <c r="BR14" s="35"/>
      <c r="BS14" s="35"/>
      <c r="BT14" s="35"/>
      <c r="BU14" s="37">
        <f t="shared" si="7"/>
        <v>0</v>
      </c>
      <c r="BV14" s="38">
        <f t="shared" si="8"/>
        <v>1674466</v>
      </c>
      <c r="BW14" s="38">
        <f t="shared" si="9"/>
        <v>1674466</v>
      </c>
    </row>
    <row r="15" spans="1:75" x14ac:dyDescent="0.25">
      <c r="A15" s="30">
        <v>7</v>
      </c>
      <c r="B15" s="31" t="s">
        <v>93</v>
      </c>
      <c r="C15" s="32" t="s">
        <v>94</v>
      </c>
      <c r="D15" s="33"/>
      <c r="E15" s="34">
        <v>3000</v>
      </c>
      <c r="F15" s="34"/>
      <c r="G15" s="34"/>
      <c r="H15" s="34"/>
      <c r="I15" s="34">
        <f t="shared" si="0"/>
        <v>3000</v>
      </c>
      <c r="J15" s="35"/>
      <c r="K15" s="35">
        <v>92000</v>
      </c>
      <c r="L15" s="35"/>
      <c r="M15" s="35">
        <f t="shared" si="1"/>
        <v>92000</v>
      </c>
      <c r="N15" s="35"/>
      <c r="O15" s="35">
        <v>87000</v>
      </c>
      <c r="P15" s="35"/>
      <c r="Q15" s="35"/>
      <c r="R15" s="35"/>
      <c r="S15" s="35"/>
      <c r="T15" s="35"/>
      <c r="U15" s="35">
        <f t="shared" si="2"/>
        <v>87000</v>
      </c>
      <c r="V15" s="36"/>
      <c r="W15" s="35"/>
      <c r="X15" s="35"/>
      <c r="Y15" s="35"/>
      <c r="Z15" s="35"/>
      <c r="AA15" s="36">
        <f t="shared" si="3"/>
        <v>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>
        <f t="shared" si="4"/>
        <v>0</v>
      </c>
      <c r="AQ15" s="35"/>
      <c r="AR15" s="35">
        <v>75000</v>
      </c>
      <c r="AS15" s="35"/>
      <c r="AT15" s="35">
        <f t="shared" si="5"/>
        <v>75000</v>
      </c>
      <c r="AU15" s="35"/>
      <c r="AV15" s="35"/>
      <c r="AW15" s="35"/>
      <c r="AX15" s="35">
        <v>50000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>
        <f t="shared" si="6"/>
        <v>0</v>
      </c>
      <c r="BI15" s="35"/>
      <c r="BJ15" s="35"/>
      <c r="BK15" s="35"/>
      <c r="BL15" s="35"/>
      <c r="BM15" s="35"/>
      <c r="BN15" s="35">
        <v>700</v>
      </c>
      <c r="BO15" s="35"/>
      <c r="BP15" s="35"/>
      <c r="BQ15" s="35"/>
      <c r="BR15" s="35"/>
      <c r="BS15" s="35"/>
      <c r="BT15" s="35"/>
      <c r="BU15" s="37">
        <f t="shared" si="7"/>
        <v>0</v>
      </c>
      <c r="BV15" s="38">
        <f t="shared" si="8"/>
        <v>307700</v>
      </c>
      <c r="BW15" s="38">
        <f t="shared" si="9"/>
        <v>307700</v>
      </c>
    </row>
    <row r="16" spans="1:75" x14ac:dyDescent="0.25">
      <c r="A16" s="30">
        <v>8</v>
      </c>
      <c r="B16" s="31" t="s">
        <v>95</v>
      </c>
      <c r="C16" s="32" t="s">
        <v>96</v>
      </c>
      <c r="D16" s="33"/>
      <c r="E16" s="34"/>
      <c r="F16" s="34"/>
      <c r="G16" s="34"/>
      <c r="H16" s="34"/>
      <c r="I16" s="34">
        <f t="shared" si="0"/>
        <v>0</v>
      </c>
      <c r="J16" s="35"/>
      <c r="K16" s="35">
        <v>20000</v>
      </c>
      <c r="L16" s="35">
        <v>5000</v>
      </c>
      <c r="M16" s="35">
        <f t="shared" si="1"/>
        <v>25000</v>
      </c>
      <c r="N16" s="35"/>
      <c r="O16" s="35">
        <v>20000</v>
      </c>
      <c r="P16" s="35">
        <v>4000</v>
      </c>
      <c r="Q16" s="35"/>
      <c r="R16" s="35"/>
      <c r="S16" s="35"/>
      <c r="T16" s="35"/>
      <c r="U16" s="35">
        <f t="shared" si="2"/>
        <v>24000</v>
      </c>
      <c r="V16" s="36"/>
      <c r="W16" s="35"/>
      <c r="X16" s="35"/>
      <c r="Y16" s="35"/>
      <c r="Z16" s="35"/>
      <c r="AA16" s="36">
        <f t="shared" si="3"/>
        <v>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>
        <f t="shared" si="4"/>
        <v>0</v>
      </c>
      <c r="AQ16" s="35"/>
      <c r="AR16" s="35">
        <v>22000</v>
      </c>
      <c r="AS16" s="35">
        <v>3300</v>
      </c>
      <c r="AT16" s="35">
        <f t="shared" si="5"/>
        <v>25300</v>
      </c>
      <c r="AU16" s="35"/>
      <c r="AV16" s="35"/>
      <c r="AW16" s="35"/>
      <c r="AX16" s="35">
        <v>5000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>
        <f t="shared" si="6"/>
        <v>0</v>
      </c>
      <c r="BI16" s="35"/>
      <c r="BJ16" s="35"/>
      <c r="BK16" s="35"/>
      <c r="BL16" s="35"/>
      <c r="BM16" s="35"/>
      <c r="BN16" s="35">
        <v>300</v>
      </c>
      <c r="BO16" s="35"/>
      <c r="BP16" s="35"/>
      <c r="BQ16" s="35"/>
      <c r="BR16" s="35"/>
      <c r="BS16" s="35"/>
      <c r="BT16" s="35"/>
      <c r="BU16" s="37">
        <f t="shared" si="7"/>
        <v>0</v>
      </c>
      <c r="BV16" s="38">
        <f t="shared" si="8"/>
        <v>79600</v>
      </c>
      <c r="BW16" s="38">
        <f t="shared" si="9"/>
        <v>79600</v>
      </c>
    </row>
    <row r="17" spans="1:75" x14ac:dyDescent="0.25">
      <c r="A17" s="30">
        <v>9</v>
      </c>
      <c r="B17" s="31" t="s">
        <v>97</v>
      </c>
      <c r="C17" s="32" t="s">
        <v>98</v>
      </c>
      <c r="D17" s="33"/>
      <c r="E17" s="34">
        <v>500</v>
      </c>
      <c r="F17" s="34"/>
      <c r="G17" s="34"/>
      <c r="H17" s="34"/>
      <c r="I17" s="34">
        <f t="shared" si="0"/>
        <v>500</v>
      </c>
      <c r="J17" s="35"/>
      <c r="K17" s="35">
        <v>54790</v>
      </c>
      <c r="L17" s="35"/>
      <c r="M17" s="35">
        <f t="shared" si="1"/>
        <v>54790</v>
      </c>
      <c r="N17" s="35"/>
      <c r="O17" s="35">
        <v>54711</v>
      </c>
      <c r="P17" s="35"/>
      <c r="Q17" s="35"/>
      <c r="R17" s="35"/>
      <c r="S17" s="35"/>
      <c r="T17" s="35"/>
      <c r="U17" s="35">
        <f t="shared" si="2"/>
        <v>54711</v>
      </c>
      <c r="V17" s="36"/>
      <c r="W17" s="35"/>
      <c r="X17" s="35"/>
      <c r="Y17" s="35"/>
      <c r="Z17" s="35"/>
      <c r="AA17" s="36">
        <f t="shared" si="3"/>
        <v>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>
        <f t="shared" si="4"/>
        <v>0</v>
      </c>
      <c r="AQ17" s="35"/>
      <c r="AR17" s="35">
        <v>36982</v>
      </c>
      <c r="AS17" s="35"/>
      <c r="AT17" s="35">
        <f t="shared" si="5"/>
        <v>36982</v>
      </c>
      <c r="AU17" s="35"/>
      <c r="AV17" s="35"/>
      <c r="AW17" s="35"/>
      <c r="AX17" s="35">
        <v>14615</v>
      </c>
      <c r="AY17" s="35"/>
      <c r="AZ17" s="35"/>
      <c r="BA17" s="35"/>
      <c r="BB17" s="35"/>
      <c r="BC17" s="35"/>
      <c r="BD17" s="35"/>
      <c r="BE17" s="35"/>
      <c r="BF17" s="35"/>
      <c r="BG17" s="35"/>
      <c r="BH17" s="35">
        <f t="shared" si="6"/>
        <v>0</v>
      </c>
      <c r="BI17" s="35"/>
      <c r="BJ17" s="35"/>
      <c r="BK17" s="35"/>
      <c r="BL17" s="35"/>
      <c r="BM17" s="35"/>
      <c r="BN17" s="35">
        <v>150</v>
      </c>
      <c r="BO17" s="35"/>
      <c r="BP17" s="35"/>
      <c r="BQ17" s="35"/>
      <c r="BR17" s="35"/>
      <c r="BS17" s="35"/>
      <c r="BT17" s="35"/>
      <c r="BU17" s="37">
        <f t="shared" si="7"/>
        <v>0</v>
      </c>
      <c r="BV17" s="38">
        <f t="shared" si="8"/>
        <v>161748</v>
      </c>
      <c r="BW17" s="38">
        <f t="shared" si="9"/>
        <v>161748</v>
      </c>
    </row>
    <row r="18" spans="1:75" x14ac:dyDescent="0.25">
      <c r="A18" s="30">
        <v>10</v>
      </c>
      <c r="B18" s="31" t="s">
        <v>99</v>
      </c>
      <c r="C18" s="39" t="s">
        <v>100</v>
      </c>
      <c r="D18" s="33"/>
      <c r="E18" s="34">
        <v>4000</v>
      </c>
      <c r="F18" s="34"/>
      <c r="G18" s="34"/>
      <c r="H18" s="34"/>
      <c r="I18" s="34">
        <f t="shared" si="0"/>
        <v>4000</v>
      </c>
      <c r="J18" s="35"/>
      <c r="K18" s="35">
        <v>110490</v>
      </c>
      <c r="L18" s="35"/>
      <c r="M18" s="35">
        <f t="shared" si="1"/>
        <v>110490</v>
      </c>
      <c r="N18" s="35"/>
      <c r="O18" s="35">
        <v>81166</v>
      </c>
      <c r="P18" s="35"/>
      <c r="Q18" s="35"/>
      <c r="R18" s="35"/>
      <c r="S18" s="35"/>
      <c r="T18" s="35"/>
      <c r="U18" s="35">
        <f t="shared" si="2"/>
        <v>81166</v>
      </c>
      <c r="V18" s="36"/>
      <c r="W18" s="35"/>
      <c r="X18" s="35"/>
      <c r="Y18" s="35"/>
      <c r="Z18" s="35"/>
      <c r="AA18" s="36">
        <f t="shared" si="3"/>
        <v>0</v>
      </c>
      <c r="AB18" s="35"/>
      <c r="AC18" s="35"/>
      <c r="AD18" s="35"/>
      <c r="AE18" s="35"/>
      <c r="AF18" s="35"/>
      <c r="AG18" s="35">
        <v>1650</v>
      </c>
      <c r="AH18" s="35"/>
      <c r="AI18" s="35"/>
      <c r="AJ18" s="35"/>
      <c r="AK18" s="35"/>
      <c r="AL18" s="35"/>
      <c r="AM18" s="35"/>
      <c r="AN18" s="35"/>
      <c r="AO18" s="35"/>
      <c r="AP18" s="35">
        <f t="shared" si="4"/>
        <v>0</v>
      </c>
      <c r="AQ18" s="35"/>
      <c r="AR18" s="35">
        <v>58675</v>
      </c>
      <c r="AS18" s="35"/>
      <c r="AT18" s="35">
        <f t="shared" si="5"/>
        <v>58675</v>
      </c>
      <c r="AU18" s="35"/>
      <c r="AV18" s="35"/>
      <c r="AW18" s="35"/>
      <c r="AX18" s="35">
        <v>53453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>
        <f t="shared" si="6"/>
        <v>0</v>
      </c>
      <c r="BI18" s="35"/>
      <c r="BJ18" s="35"/>
      <c r="BK18" s="35"/>
      <c r="BL18" s="35"/>
      <c r="BM18" s="35"/>
      <c r="BN18" s="35">
        <v>480</v>
      </c>
      <c r="BO18" s="35"/>
      <c r="BP18" s="35">
        <v>100</v>
      </c>
      <c r="BQ18" s="35"/>
      <c r="BR18" s="35"/>
      <c r="BS18" s="35"/>
      <c r="BT18" s="35"/>
      <c r="BU18" s="37">
        <f t="shared" si="7"/>
        <v>0</v>
      </c>
      <c r="BV18" s="38">
        <f t="shared" si="8"/>
        <v>310014</v>
      </c>
      <c r="BW18" s="38">
        <f t="shared" si="9"/>
        <v>310014</v>
      </c>
    </row>
    <row r="19" spans="1:75" x14ac:dyDescent="0.25">
      <c r="A19" s="30">
        <v>11</v>
      </c>
      <c r="B19" s="31" t="s">
        <v>101</v>
      </c>
      <c r="C19" s="32" t="s">
        <v>102</v>
      </c>
      <c r="D19" s="33"/>
      <c r="E19" s="34">
        <v>3500</v>
      </c>
      <c r="F19" s="34"/>
      <c r="G19" s="34"/>
      <c r="H19" s="34"/>
      <c r="I19" s="34">
        <f t="shared" si="0"/>
        <v>3500</v>
      </c>
      <c r="J19" s="35"/>
      <c r="K19" s="35">
        <v>23500</v>
      </c>
      <c r="L19" s="35">
        <v>2000</v>
      </c>
      <c r="M19" s="35">
        <f t="shared" si="1"/>
        <v>25500</v>
      </c>
      <c r="N19" s="35"/>
      <c r="O19" s="35">
        <v>25100</v>
      </c>
      <c r="P19" s="35">
        <v>2000</v>
      </c>
      <c r="Q19" s="35"/>
      <c r="R19" s="35"/>
      <c r="S19" s="35"/>
      <c r="T19" s="35"/>
      <c r="U19" s="35">
        <f t="shared" si="2"/>
        <v>27100</v>
      </c>
      <c r="V19" s="36"/>
      <c r="W19" s="35">
        <v>5500</v>
      </c>
      <c r="X19" s="35"/>
      <c r="Y19" s="35"/>
      <c r="Z19" s="35"/>
      <c r="AA19" s="36">
        <f t="shared" si="3"/>
        <v>5500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>
        <f t="shared" si="4"/>
        <v>0</v>
      </c>
      <c r="AQ19" s="35"/>
      <c r="AR19" s="35">
        <v>17000</v>
      </c>
      <c r="AS19" s="35">
        <v>3000</v>
      </c>
      <c r="AT19" s="35">
        <f t="shared" si="5"/>
        <v>20000</v>
      </c>
      <c r="AU19" s="35"/>
      <c r="AV19" s="35"/>
      <c r="AW19" s="35"/>
      <c r="AX19" s="35">
        <v>9320</v>
      </c>
      <c r="AY19" s="35"/>
      <c r="AZ19" s="35"/>
      <c r="BA19" s="35"/>
      <c r="BB19" s="35"/>
      <c r="BC19" s="35"/>
      <c r="BD19" s="35"/>
      <c r="BE19" s="35"/>
      <c r="BF19" s="35"/>
      <c r="BG19" s="35"/>
      <c r="BH19" s="35">
        <f t="shared" si="6"/>
        <v>0</v>
      </c>
      <c r="BI19" s="35"/>
      <c r="BJ19" s="35"/>
      <c r="BK19" s="35"/>
      <c r="BL19" s="35"/>
      <c r="BM19" s="35"/>
      <c r="BN19" s="35">
        <v>250</v>
      </c>
      <c r="BO19" s="35"/>
      <c r="BP19" s="35">
        <v>770</v>
      </c>
      <c r="BQ19" s="35"/>
      <c r="BR19" s="35"/>
      <c r="BS19" s="35"/>
      <c r="BT19" s="35"/>
      <c r="BU19" s="37">
        <f t="shared" si="7"/>
        <v>0</v>
      </c>
      <c r="BV19" s="38">
        <f t="shared" si="8"/>
        <v>91940</v>
      </c>
      <c r="BW19" s="38">
        <f t="shared" si="9"/>
        <v>91940</v>
      </c>
    </row>
    <row r="20" spans="1:75" x14ac:dyDescent="0.25">
      <c r="A20" s="30">
        <v>12</v>
      </c>
      <c r="B20" s="31" t="s">
        <v>103</v>
      </c>
      <c r="C20" s="32" t="s">
        <v>104</v>
      </c>
      <c r="D20" s="33"/>
      <c r="E20" s="34"/>
      <c r="F20" s="34"/>
      <c r="G20" s="34"/>
      <c r="H20" s="34"/>
      <c r="I20" s="34">
        <f t="shared" si="0"/>
        <v>0</v>
      </c>
      <c r="J20" s="35"/>
      <c r="K20" s="35">
        <v>10000</v>
      </c>
      <c r="L20" s="35"/>
      <c r="M20" s="35">
        <f t="shared" si="1"/>
        <v>10000</v>
      </c>
      <c r="N20" s="35"/>
      <c r="O20" s="35">
        <v>14000</v>
      </c>
      <c r="P20" s="35"/>
      <c r="Q20" s="35"/>
      <c r="R20" s="35"/>
      <c r="S20" s="35"/>
      <c r="T20" s="35"/>
      <c r="U20" s="35">
        <f t="shared" si="2"/>
        <v>14000</v>
      </c>
      <c r="V20" s="36"/>
      <c r="W20" s="35"/>
      <c r="X20" s="35"/>
      <c r="Y20" s="35"/>
      <c r="Z20" s="35"/>
      <c r="AA20" s="36">
        <f t="shared" si="3"/>
        <v>0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>
        <f t="shared" si="4"/>
        <v>0</v>
      </c>
      <c r="AQ20" s="35"/>
      <c r="AR20" s="35">
        <v>10000</v>
      </c>
      <c r="AS20" s="35"/>
      <c r="AT20" s="35">
        <f t="shared" si="5"/>
        <v>10000</v>
      </c>
      <c r="AU20" s="35"/>
      <c r="AV20" s="35"/>
      <c r="AW20" s="35"/>
      <c r="AX20" s="35">
        <v>5000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>
        <f t="shared" si="6"/>
        <v>0</v>
      </c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7">
        <f t="shared" si="7"/>
        <v>0</v>
      </c>
      <c r="BV20" s="38">
        <f t="shared" si="8"/>
        <v>39000</v>
      </c>
      <c r="BW20" s="38">
        <f t="shared" si="9"/>
        <v>39000</v>
      </c>
    </row>
    <row r="21" spans="1:75" x14ac:dyDescent="0.25">
      <c r="A21" s="30">
        <v>13</v>
      </c>
      <c r="B21" s="31" t="s">
        <v>105</v>
      </c>
      <c r="C21" s="32" t="s">
        <v>106</v>
      </c>
      <c r="D21" s="33"/>
      <c r="E21" s="34">
        <v>1900</v>
      </c>
      <c r="F21" s="34"/>
      <c r="G21" s="34"/>
      <c r="H21" s="34"/>
      <c r="I21" s="34">
        <f t="shared" si="0"/>
        <v>1900</v>
      </c>
      <c r="J21" s="35"/>
      <c r="K21" s="35">
        <v>41200</v>
      </c>
      <c r="L21" s="35">
        <v>9600</v>
      </c>
      <c r="M21" s="35">
        <f t="shared" si="1"/>
        <v>50800</v>
      </c>
      <c r="N21" s="35"/>
      <c r="O21" s="35">
        <v>41900</v>
      </c>
      <c r="P21" s="35">
        <v>4800</v>
      </c>
      <c r="Q21" s="35"/>
      <c r="R21" s="35"/>
      <c r="S21" s="35"/>
      <c r="T21" s="35"/>
      <c r="U21" s="35">
        <f t="shared" si="2"/>
        <v>46700</v>
      </c>
      <c r="V21" s="36"/>
      <c r="W21" s="35"/>
      <c r="X21" s="35"/>
      <c r="Y21" s="35"/>
      <c r="Z21" s="35"/>
      <c r="AA21" s="36">
        <f t="shared" si="3"/>
        <v>0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>
        <f t="shared" si="4"/>
        <v>0</v>
      </c>
      <c r="AQ21" s="35"/>
      <c r="AR21" s="35">
        <v>29640</v>
      </c>
      <c r="AS21" s="35">
        <v>3600</v>
      </c>
      <c r="AT21" s="35">
        <f t="shared" si="5"/>
        <v>33240</v>
      </c>
      <c r="AU21" s="35"/>
      <c r="AV21" s="35"/>
      <c r="AW21" s="35"/>
      <c r="AX21" s="35">
        <v>40500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>
        <f t="shared" si="6"/>
        <v>0</v>
      </c>
      <c r="BI21" s="35"/>
      <c r="BJ21" s="35"/>
      <c r="BK21" s="35"/>
      <c r="BL21" s="35"/>
      <c r="BM21" s="35"/>
      <c r="BN21" s="35">
        <v>300</v>
      </c>
      <c r="BO21" s="35"/>
      <c r="BP21" s="35">
        <v>1000</v>
      </c>
      <c r="BQ21" s="35"/>
      <c r="BR21" s="35"/>
      <c r="BS21" s="35"/>
      <c r="BT21" s="35"/>
      <c r="BU21" s="37">
        <f t="shared" si="7"/>
        <v>0</v>
      </c>
      <c r="BV21" s="38">
        <f t="shared" si="8"/>
        <v>174440</v>
      </c>
      <c r="BW21" s="38">
        <f t="shared" si="9"/>
        <v>174440</v>
      </c>
    </row>
    <row r="22" spans="1:75" x14ac:dyDescent="0.25">
      <c r="A22" s="30">
        <v>14</v>
      </c>
      <c r="B22" s="31" t="s">
        <v>107</v>
      </c>
      <c r="C22" s="32" t="s">
        <v>108</v>
      </c>
      <c r="D22" s="33"/>
      <c r="E22" s="34">
        <v>15300</v>
      </c>
      <c r="F22" s="34"/>
      <c r="G22" s="34"/>
      <c r="H22" s="34"/>
      <c r="I22" s="34">
        <f t="shared" si="0"/>
        <v>15300</v>
      </c>
      <c r="J22" s="35"/>
      <c r="K22" s="35">
        <v>96222</v>
      </c>
      <c r="L22" s="35"/>
      <c r="M22" s="35">
        <f t="shared" si="1"/>
        <v>96222</v>
      </c>
      <c r="N22" s="35"/>
      <c r="O22" s="35">
        <v>97109</v>
      </c>
      <c r="P22" s="35"/>
      <c r="Q22" s="35"/>
      <c r="R22" s="35"/>
      <c r="S22" s="35"/>
      <c r="T22" s="35"/>
      <c r="U22" s="35">
        <f t="shared" si="2"/>
        <v>97109</v>
      </c>
      <c r="V22" s="36"/>
      <c r="W22" s="35">
        <v>24500</v>
      </c>
      <c r="X22" s="35"/>
      <c r="Y22" s="35"/>
      <c r="Z22" s="35"/>
      <c r="AA22" s="36">
        <f t="shared" si="3"/>
        <v>24500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>
        <f t="shared" si="4"/>
        <v>0</v>
      </c>
      <c r="AQ22" s="35"/>
      <c r="AR22" s="35">
        <v>66053</v>
      </c>
      <c r="AS22" s="35"/>
      <c r="AT22" s="35">
        <f t="shared" si="5"/>
        <v>66053</v>
      </c>
      <c r="AU22" s="35"/>
      <c r="AV22" s="35">
        <v>1000</v>
      </c>
      <c r="AW22" s="35"/>
      <c r="AX22" s="35">
        <v>41323</v>
      </c>
      <c r="AY22" s="35"/>
      <c r="AZ22" s="35"/>
      <c r="BA22" s="35"/>
      <c r="BB22" s="35">
        <v>300</v>
      </c>
      <c r="BC22" s="35"/>
      <c r="BD22" s="35"/>
      <c r="BE22" s="35"/>
      <c r="BF22" s="35"/>
      <c r="BG22" s="35"/>
      <c r="BH22" s="35">
        <f t="shared" si="6"/>
        <v>0</v>
      </c>
      <c r="BI22" s="35"/>
      <c r="BJ22" s="35"/>
      <c r="BK22" s="35"/>
      <c r="BL22" s="35"/>
      <c r="BM22" s="35"/>
      <c r="BN22" s="35">
        <v>280</v>
      </c>
      <c r="BO22" s="35"/>
      <c r="BP22" s="35">
        <v>220</v>
      </c>
      <c r="BQ22" s="35"/>
      <c r="BR22" s="35"/>
      <c r="BS22" s="35"/>
      <c r="BT22" s="35"/>
      <c r="BU22" s="37">
        <f t="shared" si="7"/>
        <v>0</v>
      </c>
      <c r="BV22" s="38">
        <f t="shared" si="8"/>
        <v>342307</v>
      </c>
      <c r="BW22" s="38">
        <f t="shared" si="9"/>
        <v>342307</v>
      </c>
    </row>
    <row r="23" spans="1:75" x14ac:dyDescent="0.25">
      <c r="A23" s="30">
        <v>15</v>
      </c>
      <c r="B23" s="31" t="s">
        <v>109</v>
      </c>
      <c r="C23" s="32" t="s">
        <v>110</v>
      </c>
      <c r="D23" s="33"/>
      <c r="E23" s="34">
        <v>20400</v>
      </c>
      <c r="F23" s="34"/>
      <c r="G23" s="34"/>
      <c r="H23" s="34"/>
      <c r="I23" s="34">
        <f t="shared" si="0"/>
        <v>20400</v>
      </c>
      <c r="J23" s="35"/>
      <c r="K23" s="35">
        <v>242231</v>
      </c>
      <c r="L23" s="35"/>
      <c r="M23" s="35">
        <f t="shared" si="1"/>
        <v>242231</v>
      </c>
      <c r="N23" s="35"/>
      <c r="O23" s="35">
        <v>207763</v>
      </c>
      <c r="P23" s="35"/>
      <c r="Q23" s="35">
        <v>196</v>
      </c>
      <c r="R23" s="35"/>
      <c r="S23" s="35"/>
      <c r="T23" s="35"/>
      <c r="U23" s="35">
        <f t="shared" si="2"/>
        <v>207959</v>
      </c>
      <c r="V23" s="36"/>
      <c r="W23" s="36">
        <v>2954</v>
      </c>
      <c r="X23" s="35">
        <v>0</v>
      </c>
      <c r="Y23" s="35"/>
      <c r="Z23" s="35"/>
      <c r="AA23" s="36">
        <f t="shared" si="3"/>
        <v>2954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>
        <f t="shared" si="4"/>
        <v>0</v>
      </c>
      <c r="AQ23" s="35"/>
      <c r="AR23" s="35">
        <v>181256</v>
      </c>
      <c r="AS23" s="35"/>
      <c r="AT23" s="35">
        <f t="shared" si="5"/>
        <v>181256</v>
      </c>
      <c r="AU23" s="35"/>
      <c r="AV23" s="35"/>
      <c r="AW23" s="35"/>
      <c r="AX23" s="35">
        <v>133512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>
        <f t="shared" si="6"/>
        <v>0</v>
      </c>
      <c r="BI23" s="35"/>
      <c r="BJ23" s="35"/>
      <c r="BK23" s="35"/>
      <c r="BL23" s="35"/>
      <c r="BM23" s="35"/>
      <c r="BN23" s="35">
        <v>630</v>
      </c>
      <c r="BO23" s="35"/>
      <c r="BP23" s="35"/>
      <c r="BQ23" s="35"/>
      <c r="BR23" s="35"/>
      <c r="BS23" s="35"/>
      <c r="BT23" s="35"/>
      <c r="BU23" s="37">
        <f>D23+J23+N23+S23+V23+AB23+AC23+AD23+AF23+AH23+AJ23+AL23+AN23+AQ23+AU23+AW23+BA23+BC23+BI23+BK23+BM23+BO23+BQ23+BS23</f>
        <v>0</v>
      </c>
      <c r="BV23" s="38">
        <f t="shared" si="8"/>
        <v>788942</v>
      </c>
      <c r="BW23" s="38">
        <f t="shared" si="9"/>
        <v>788942</v>
      </c>
    </row>
    <row r="24" spans="1:75" x14ac:dyDescent="0.25">
      <c r="A24" s="30">
        <v>16</v>
      </c>
      <c r="B24" s="31" t="s">
        <v>111</v>
      </c>
      <c r="C24" s="32" t="s">
        <v>112</v>
      </c>
      <c r="D24" s="33"/>
      <c r="E24" s="34">
        <v>175965</v>
      </c>
      <c r="F24" s="34"/>
      <c r="G24" s="34"/>
      <c r="H24" s="34"/>
      <c r="I24" s="34">
        <f t="shared" si="0"/>
        <v>175965</v>
      </c>
      <c r="J24" s="35"/>
      <c r="K24" s="35">
        <v>1209964</v>
      </c>
      <c r="L24" s="35"/>
      <c r="M24" s="35">
        <f t="shared" si="1"/>
        <v>1209964</v>
      </c>
      <c r="N24" s="35"/>
      <c r="O24" s="35">
        <v>1032467</v>
      </c>
      <c r="P24" s="35"/>
      <c r="Q24" s="35"/>
      <c r="R24" s="35"/>
      <c r="S24" s="35"/>
      <c r="T24" s="35"/>
      <c r="U24" s="35">
        <f t="shared" si="2"/>
        <v>1032467</v>
      </c>
      <c r="V24" s="36"/>
      <c r="W24" s="35">
        <v>24200</v>
      </c>
      <c r="X24" s="35"/>
      <c r="Y24" s="35"/>
      <c r="Z24" s="35"/>
      <c r="AA24" s="36">
        <f t="shared" si="3"/>
        <v>24200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>
        <f t="shared" si="4"/>
        <v>0</v>
      </c>
      <c r="AQ24" s="35"/>
      <c r="AR24" s="35">
        <v>803761</v>
      </c>
      <c r="AS24" s="35"/>
      <c r="AT24" s="35">
        <f t="shared" si="5"/>
        <v>803761</v>
      </c>
      <c r="AU24" s="35"/>
      <c r="AV24" s="35"/>
      <c r="AW24" s="35"/>
      <c r="AX24" s="35">
        <v>1392222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>
        <f t="shared" si="6"/>
        <v>0</v>
      </c>
      <c r="BI24" s="35"/>
      <c r="BJ24" s="35"/>
      <c r="BK24" s="35"/>
      <c r="BL24" s="35"/>
      <c r="BM24" s="35"/>
      <c r="BN24" s="35">
        <v>4300</v>
      </c>
      <c r="BO24" s="35"/>
      <c r="BP24" s="35"/>
      <c r="BQ24" s="35"/>
      <c r="BR24" s="35"/>
      <c r="BS24" s="35"/>
      <c r="BT24" s="35"/>
      <c r="BU24" s="37">
        <f>D24+J24+N24+S24+V24+AB24+AC24+AD24+AF24+AH24+AJ24+AL24+AN24+AQ24+AU24+AW24+BA24+BC24+BI24+BK24+BM24+BO24+BQ24+BS24</f>
        <v>0</v>
      </c>
      <c r="BV24" s="38">
        <f t="shared" si="8"/>
        <v>4642879</v>
      </c>
      <c r="BW24" s="38">
        <f t="shared" si="9"/>
        <v>4642879</v>
      </c>
    </row>
    <row r="25" spans="1:75" x14ac:dyDescent="0.25">
      <c r="A25" s="30">
        <v>17</v>
      </c>
      <c r="B25" s="31" t="s">
        <v>113</v>
      </c>
      <c r="C25" s="32" t="s">
        <v>114</v>
      </c>
      <c r="D25" s="33"/>
      <c r="E25" s="34">
        <v>450000</v>
      </c>
      <c r="F25" s="34"/>
      <c r="G25" s="34"/>
      <c r="H25" s="34"/>
      <c r="I25" s="34">
        <f t="shared" si="0"/>
        <v>450000</v>
      </c>
      <c r="J25" s="35"/>
      <c r="K25" s="35">
        <f>5800000+112660</f>
        <v>5912660</v>
      </c>
      <c r="L25" s="35">
        <v>50000</v>
      </c>
      <c r="M25" s="35">
        <f t="shared" si="1"/>
        <v>5962660</v>
      </c>
      <c r="N25" s="35"/>
      <c r="O25" s="35">
        <f>15000000-2000000</f>
        <v>13000000</v>
      </c>
      <c r="P25" s="35">
        <f>30000-11105</f>
        <v>18895</v>
      </c>
      <c r="Q25" s="35">
        <f>30000-10000</f>
        <v>20000</v>
      </c>
      <c r="R25" s="35">
        <f>10000-800</f>
        <v>9200</v>
      </c>
      <c r="S25" s="35"/>
      <c r="T25" s="35"/>
      <c r="U25" s="35">
        <f t="shared" si="2"/>
        <v>13048095</v>
      </c>
      <c r="V25" s="36"/>
      <c r="W25" s="35">
        <v>25000</v>
      </c>
      <c r="X25" s="35"/>
      <c r="Y25" s="35"/>
      <c r="Z25" s="35"/>
      <c r="AA25" s="36">
        <f t="shared" si="3"/>
        <v>25000</v>
      </c>
      <c r="AB25" s="35"/>
      <c r="AC25" s="35"/>
      <c r="AD25" s="35"/>
      <c r="AE25" s="35"/>
      <c r="AF25" s="35"/>
      <c r="AG25" s="35">
        <v>200</v>
      </c>
      <c r="AH25" s="35"/>
      <c r="AI25" s="35"/>
      <c r="AJ25" s="35"/>
      <c r="AK25" s="35"/>
      <c r="AL25" s="35"/>
      <c r="AM25" s="35"/>
      <c r="AN25" s="35"/>
      <c r="AO25" s="35"/>
      <c r="AP25" s="35">
        <f t="shared" si="4"/>
        <v>0</v>
      </c>
      <c r="AQ25" s="35"/>
      <c r="AR25" s="35">
        <f>5500000+410694</f>
        <v>5910694</v>
      </c>
      <c r="AS25" s="35">
        <v>20000</v>
      </c>
      <c r="AT25" s="35">
        <f t="shared" si="5"/>
        <v>5930694</v>
      </c>
      <c r="AU25" s="35"/>
      <c r="AV25" s="35"/>
      <c r="AW25" s="35"/>
      <c r="AX25" s="35">
        <v>35000000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>
        <f t="shared" si="6"/>
        <v>0</v>
      </c>
      <c r="BI25" s="35"/>
      <c r="BJ25" s="35"/>
      <c r="BK25" s="35"/>
      <c r="BL25" s="35"/>
      <c r="BM25" s="35"/>
      <c r="BN25" s="35">
        <v>50000</v>
      </c>
      <c r="BO25" s="35"/>
      <c r="BP25" s="35">
        <v>100</v>
      </c>
      <c r="BQ25" s="35"/>
      <c r="BR25" s="35"/>
      <c r="BS25" s="35"/>
      <c r="BT25" s="35">
        <f>10000-8400</f>
        <v>1600</v>
      </c>
      <c r="BU25" s="37">
        <f t="shared" si="7"/>
        <v>0</v>
      </c>
      <c r="BV25" s="38">
        <f t="shared" si="8"/>
        <v>60468349</v>
      </c>
      <c r="BW25" s="38">
        <f t="shared" si="9"/>
        <v>60468349</v>
      </c>
    </row>
    <row r="26" spans="1:75" x14ac:dyDescent="0.25">
      <c r="A26" s="30">
        <v>18</v>
      </c>
      <c r="B26" s="31" t="s">
        <v>115</v>
      </c>
      <c r="C26" s="32" t="s">
        <v>116</v>
      </c>
      <c r="D26" s="33"/>
      <c r="E26" s="34">
        <v>18110</v>
      </c>
      <c r="F26" s="34">
        <v>2000</v>
      </c>
      <c r="G26" s="34"/>
      <c r="H26" s="34"/>
      <c r="I26" s="34">
        <f t="shared" si="0"/>
        <v>20110</v>
      </c>
      <c r="J26" s="35"/>
      <c r="K26" s="35">
        <v>247658</v>
      </c>
      <c r="L26" s="35">
        <v>2000</v>
      </c>
      <c r="M26" s="35">
        <f t="shared" si="1"/>
        <v>249658</v>
      </c>
      <c r="N26" s="35"/>
      <c r="O26" s="35">
        <v>203003</v>
      </c>
      <c r="P26" s="35">
        <v>5500</v>
      </c>
      <c r="Q26" s="35"/>
      <c r="R26" s="35"/>
      <c r="S26" s="35"/>
      <c r="T26" s="35"/>
      <c r="U26" s="35">
        <f t="shared" si="2"/>
        <v>208503</v>
      </c>
      <c r="V26" s="36"/>
      <c r="W26" s="35">
        <v>2600</v>
      </c>
      <c r="X26" s="35"/>
      <c r="Y26" s="35"/>
      <c r="Z26" s="35"/>
      <c r="AA26" s="36">
        <f t="shared" si="3"/>
        <v>2600</v>
      </c>
      <c r="AB26" s="35"/>
      <c r="AC26" s="35"/>
      <c r="AD26" s="35"/>
      <c r="AE26" s="35"/>
      <c r="AF26" s="35"/>
      <c r="AG26" s="35">
        <v>350</v>
      </c>
      <c r="AH26" s="35"/>
      <c r="AI26" s="35"/>
      <c r="AJ26" s="35"/>
      <c r="AK26" s="35"/>
      <c r="AL26" s="35"/>
      <c r="AM26" s="35"/>
      <c r="AN26" s="35"/>
      <c r="AO26" s="35"/>
      <c r="AP26" s="35">
        <f t="shared" si="4"/>
        <v>0</v>
      </c>
      <c r="AQ26" s="35"/>
      <c r="AR26" s="35">
        <v>146165</v>
      </c>
      <c r="AS26" s="35">
        <v>2590</v>
      </c>
      <c r="AT26" s="35">
        <f t="shared" si="5"/>
        <v>148755</v>
      </c>
      <c r="AU26" s="35"/>
      <c r="AV26" s="35"/>
      <c r="AW26" s="35"/>
      <c r="AX26" s="35">
        <v>131239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5">
        <f t="shared" si="6"/>
        <v>0</v>
      </c>
      <c r="BI26" s="35"/>
      <c r="BJ26" s="35"/>
      <c r="BK26" s="35"/>
      <c r="BL26" s="35"/>
      <c r="BM26" s="35"/>
      <c r="BN26" s="35">
        <v>660</v>
      </c>
      <c r="BO26" s="35"/>
      <c r="BP26" s="35">
        <v>120</v>
      </c>
      <c r="BQ26" s="35"/>
      <c r="BR26" s="35"/>
      <c r="BS26" s="35"/>
      <c r="BT26" s="35"/>
      <c r="BU26" s="37">
        <f t="shared" si="7"/>
        <v>0</v>
      </c>
      <c r="BV26" s="38">
        <f t="shared" si="8"/>
        <v>761995</v>
      </c>
      <c r="BW26" s="38">
        <f t="shared" si="9"/>
        <v>761995</v>
      </c>
    </row>
    <row r="27" spans="1:75" x14ac:dyDescent="0.25">
      <c r="A27" s="30">
        <v>19</v>
      </c>
      <c r="B27" s="31" t="s">
        <v>117</v>
      </c>
      <c r="C27" s="32" t="s">
        <v>118</v>
      </c>
      <c r="D27" s="33"/>
      <c r="E27" s="34">
        <v>129569</v>
      </c>
      <c r="F27" s="34"/>
      <c r="G27" s="34"/>
      <c r="H27" s="34"/>
      <c r="I27" s="34">
        <f t="shared" si="0"/>
        <v>129569</v>
      </c>
      <c r="J27" s="35"/>
      <c r="K27" s="35">
        <v>2569759</v>
      </c>
      <c r="L27" s="35"/>
      <c r="M27" s="35">
        <f t="shared" si="1"/>
        <v>2569759</v>
      </c>
      <c r="N27" s="35"/>
      <c r="O27" s="35">
        <v>2146545</v>
      </c>
      <c r="P27" s="35"/>
      <c r="Q27" s="35"/>
      <c r="R27" s="35"/>
      <c r="S27" s="35"/>
      <c r="T27" s="35"/>
      <c r="U27" s="35">
        <f t="shared" si="2"/>
        <v>2146545</v>
      </c>
      <c r="V27" s="36"/>
      <c r="W27" s="35">
        <v>31195</v>
      </c>
      <c r="X27" s="35"/>
      <c r="Y27" s="35"/>
      <c r="Z27" s="35"/>
      <c r="AA27" s="36">
        <f t="shared" si="3"/>
        <v>31195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>
        <f t="shared" si="4"/>
        <v>0</v>
      </c>
      <c r="AQ27" s="35"/>
      <c r="AR27" s="35">
        <v>875833</v>
      </c>
      <c r="AS27" s="35"/>
      <c r="AT27" s="35">
        <f t="shared" si="5"/>
        <v>875833</v>
      </c>
      <c r="AU27" s="35"/>
      <c r="AV27" s="35"/>
      <c r="AW27" s="35"/>
      <c r="AX27" s="35">
        <v>78263</v>
      </c>
      <c r="AY27" s="35"/>
      <c r="AZ27" s="35"/>
      <c r="BA27" s="35"/>
      <c r="BB27" s="35"/>
      <c r="BC27" s="35"/>
      <c r="BD27" s="35"/>
      <c r="BE27" s="35"/>
      <c r="BF27" s="35"/>
      <c r="BG27" s="35"/>
      <c r="BH27" s="35">
        <f t="shared" si="6"/>
        <v>0</v>
      </c>
      <c r="BI27" s="35"/>
      <c r="BJ27" s="35"/>
      <c r="BK27" s="35"/>
      <c r="BL27" s="35"/>
      <c r="BM27" s="35"/>
      <c r="BN27" s="35">
        <v>9960</v>
      </c>
      <c r="BO27" s="35"/>
      <c r="BP27" s="35">
        <v>0</v>
      </c>
      <c r="BQ27" s="35"/>
      <c r="BR27" s="35"/>
      <c r="BS27" s="35"/>
      <c r="BT27" s="35"/>
      <c r="BU27" s="37">
        <f t="shared" si="7"/>
        <v>0</v>
      </c>
      <c r="BV27" s="38">
        <f t="shared" si="8"/>
        <v>5841124</v>
      </c>
      <c r="BW27" s="38">
        <f t="shared" si="9"/>
        <v>5841124</v>
      </c>
    </row>
    <row r="28" spans="1:75" x14ac:dyDescent="0.25">
      <c r="A28" s="30">
        <v>20</v>
      </c>
      <c r="B28" s="31" t="s">
        <v>119</v>
      </c>
      <c r="C28" s="39" t="s">
        <v>120</v>
      </c>
      <c r="D28" s="33"/>
      <c r="E28" s="34">
        <v>136750</v>
      </c>
      <c r="F28" s="34"/>
      <c r="G28" s="34"/>
      <c r="H28" s="34"/>
      <c r="I28" s="34">
        <f t="shared" si="0"/>
        <v>136750</v>
      </c>
      <c r="J28" s="35"/>
      <c r="K28" s="35">
        <v>311715</v>
      </c>
      <c r="L28" s="35"/>
      <c r="M28" s="35">
        <f t="shared" si="1"/>
        <v>311715</v>
      </c>
      <c r="N28" s="35"/>
      <c r="O28" s="35">
        <v>214905</v>
      </c>
      <c r="P28" s="35">
        <v>7000</v>
      </c>
      <c r="Q28" s="35"/>
      <c r="R28" s="35"/>
      <c r="S28" s="35"/>
      <c r="T28" s="35"/>
      <c r="U28" s="35">
        <f t="shared" si="2"/>
        <v>221905</v>
      </c>
      <c r="V28" s="36"/>
      <c r="W28" s="35">
        <v>1500</v>
      </c>
      <c r="X28" s="35"/>
      <c r="Y28" s="35"/>
      <c r="Z28" s="35"/>
      <c r="AA28" s="36">
        <f t="shared" si="3"/>
        <v>1500</v>
      </c>
      <c r="AB28" s="35"/>
      <c r="AC28" s="35"/>
      <c r="AD28" s="35"/>
      <c r="AE28" s="35">
        <v>300</v>
      </c>
      <c r="AF28" s="35"/>
      <c r="AG28" s="35">
        <v>500</v>
      </c>
      <c r="AH28" s="35"/>
      <c r="AI28" s="35"/>
      <c r="AJ28" s="35"/>
      <c r="AK28" s="35"/>
      <c r="AL28" s="35"/>
      <c r="AM28" s="35"/>
      <c r="AN28" s="35"/>
      <c r="AO28" s="35"/>
      <c r="AP28" s="35">
        <f t="shared" si="4"/>
        <v>0</v>
      </c>
      <c r="AQ28" s="35"/>
      <c r="AR28" s="35">
        <v>271961</v>
      </c>
      <c r="AS28" s="35">
        <v>7000</v>
      </c>
      <c r="AT28" s="35">
        <f t="shared" si="5"/>
        <v>278961</v>
      </c>
      <c r="AU28" s="35"/>
      <c r="AV28" s="35"/>
      <c r="AW28" s="35"/>
      <c r="AX28" s="35">
        <v>97600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>
        <f t="shared" si="6"/>
        <v>0</v>
      </c>
      <c r="BI28" s="35"/>
      <c r="BJ28" s="35"/>
      <c r="BK28" s="35"/>
      <c r="BL28" s="35"/>
      <c r="BM28" s="35"/>
      <c r="BN28" s="35">
        <v>1445</v>
      </c>
      <c r="BO28" s="35"/>
      <c r="BP28" s="35">
        <v>81</v>
      </c>
      <c r="BQ28" s="35"/>
      <c r="BR28" s="35"/>
      <c r="BS28" s="35"/>
      <c r="BT28" s="35"/>
      <c r="BU28" s="37">
        <f t="shared" si="7"/>
        <v>0</v>
      </c>
      <c r="BV28" s="38">
        <f t="shared" si="8"/>
        <v>1050757</v>
      </c>
      <c r="BW28" s="38">
        <f t="shared" si="9"/>
        <v>1050757</v>
      </c>
    </row>
    <row r="29" spans="1:75" x14ac:dyDescent="0.25">
      <c r="A29" s="30">
        <v>21</v>
      </c>
      <c r="B29" s="31" t="s">
        <v>121</v>
      </c>
      <c r="C29" s="32" t="s">
        <v>122</v>
      </c>
      <c r="D29" s="33">
        <v>1550</v>
      </c>
      <c r="E29" s="34">
        <v>6065</v>
      </c>
      <c r="F29" s="34"/>
      <c r="G29" s="34"/>
      <c r="H29" s="34"/>
      <c r="I29" s="34">
        <f t="shared" si="0"/>
        <v>6065</v>
      </c>
      <c r="J29" s="35">
        <f>151462-27266</f>
        <v>124196</v>
      </c>
      <c r="K29" s="35">
        <v>131327</v>
      </c>
      <c r="L29" s="35"/>
      <c r="M29" s="35">
        <f t="shared" si="1"/>
        <v>131327</v>
      </c>
      <c r="N29" s="35">
        <f>147746-20000</f>
        <v>127746</v>
      </c>
      <c r="O29" s="35">
        <v>98077</v>
      </c>
      <c r="P29" s="35"/>
      <c r="Q29" s="35"/>
      <c r="R29" s="35"/>
      <c r="S29" s="35"/>
      <c r="T29" s="35"/>
      <c r="U29" s="35">
        <f t="shared" si="2"/>
        <v>98077</v>
      </c>
      <c r="V29" s="36"/>
      <c r="W29" s="35"/>
      <c r="X29" s="35"/>
      <c r="Y29" s="35"/>
      <c r="Z29" s="35"/>
      <c r="AA29" s="36">
        <f t="shared" si="3"/>
        <v>0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>
        <f t="shared" si="4"/>
        <v>0</v>
      </c>
      <c r="AQ29" s="35">
        <f>97813-463</f>
        <v>97350</v>
      </c>
      <c r="AR29" s="35">
        <v>81575</v>
      </c>
      <c r="AS29" s="35"/>
      <c r="AT29" s="35">
        <f t="shared" si="5"/>
        <v>81575</v>
      </c>
      <c r="AU29" s="35"/>
      <c r="AV29" s="35"/>
      <c r="AW29" s="35">
        <f>85495-5000</f>
        <v>80495</v>
      </c>
      <c r="AX29" s="35">
        <v>74389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>
        <f t="shared" si="6"/>
        <v>0</v>
      </c>
      <c r="BI29" s="35"/>
      <c r="BJ29" s="35"/>
      <c r="BK29" s="35"/>
      <c r="BL29" s="35"/>
      <c r="BM29" s="35">
        <v>600</v>
      </c>
      <c r="BN29" s="35">
        <v>500</v>
      </c>
      <c r="BO29" s="35"/>
      <c r="BP29" s="35"/>
      <c r="BQ29" s="35"/>
      <c r="BR29" s="35"/>
      <c r="BS29" s="35"/>
      <c r="BT29" s="35"/>
      <c r="BU29" s="37">
        <f t="shared" si="7"/>
        <v>431937</v>
      </c>
      <c r="BV29" s="38">
        <f t="shared" si="8"/>
        <v>391933</v>
      </c>
      <c r="BW29" s="38">
        <f t="shared" si="9"/>
        <v>823870</v>
      </c>
    </row>
    <row r="30" spans="1:75" x14ac:dyDescent="0.25">
      <c r="A30" s="30">
        <v>22</v>
      </c>
      <c r="B30" s="31" t="s">
        <v>123</v>
      </c>
      <c r="C30" s="32" t="s">
        <v>124</v>
      </c>
      <c r="D30" s="33"/>
      <c r="E30" s="34">
        <v>13000</v>
      </c>
      <c r="F30" s="34"/>
      <c r="G30" s="34"/>
      <c r="H30" s="34"/>
      <c r="I30" s="34">
        <f t="shared" si="0"/>
        <v>13000</v>
      </c>
      <c r="J30" s="35"/>
      <c r="K30" s="35">
        <v>420000</v>
      </c>
      <c r="L30" s="35">
        <v>12000</v>
      </c>
      <c r="M30" s="35">
        <f t="shared" si="1"/>
        <v>432000</v>
      </c>
      <c r="N30" s="35"/>
      <c r="O30" s="35">
        <v>400000</v>
      </c>
      <c r="P30" s="35"/>
      <c r="Q30" s="35"/>
      <c r="R30" s="35"/>
      <c r="S30" s="35"/>
      <c r="T30" s="35"/>
      <c r="U30" s="35">
        <f t="shared" si="2"/>
        <v>400000</v>
      </c>
      <c r="V30" s="36"/>
      <c r="W30" s="35">
        <v>700</v>
      </c>
      <c r="X30" s="35"/>
      <c r="Y30" s="35"/>
      <c r="Z30" s="35"/>
      <c r="AA30" s="36">
        <f t="shared" si="3"/>
        <v>700</v>
      </c>
      <c r="AB30" s="35"/>
      <c r="AC30" s="35"/>
      <c r="AD30" s="35"/>
      <c r="AE30" s="35">
        <v>2700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>
        <f t="shared" si="4"/>
        <v>0</v>
      </c>
      <c r="AQ30" s="35"/>
      <c r="AR30" s="35">
        <v>350000</v>
      </c>
      <c r="AS30" s="35">
        <v>1000</v>
      </c>
      <c r="AT30" s="35">
        <f t="shared" si="5"/>
        <v>351000</v>
      </c>
      <c r="AU30" s="35"/>
      <c r="AV30" s="35"/>
      <c r="AW30" s="35"/>
      <c r="AX30" s="35">
        <v>250000</v>
      </c>
      <c r="AY30" s="35"/>
      <c r="AZ30" s="35"/>
      <c r="BA30" s="35"/>
      <c r="BB30" s="35"/>
      <c r="BC30" s="35"/>
      <c r="BD30" s="35"/>
      <c r="BE30" s="35"/>
      <c r="BF30" s="35"/>
      <c r="BG30" s="35"/>
      <c r="BH30" s="35">
        <f t="shared" si="6"/>
        <v>0</v>
      </c>
      <c r="BI30" s="35"/>
      <c r="BJ30" s="35"/>
      <c r="BK30" s="35"/>
      <c r="BL30" s="35">
        <v>150</v>
      </c>
      <c r="BM30" s="35"/>
      <c r="BN30" s="35">
        <v>1000</v>
      </c>
      <c r="BO30" s="35"/>
      <c r="BP30" s="35"/>
      <c r="BQ30" s="35"/>
      <c r="BR30" s="35"/>
      <c r="BS30" s="35"/>
      <c r="BT30" s="35"/>
      <c r="BU30" s="37">
        <f t="shared" si="7"/>
        <v>0</v>
      </c>
      <c r="BV30" s="38">
        <f t="shared" si="8"/>
        <v>1450550</v>
      </c>
      <c r="BW30" s="38">
        <f t="shared" si="9"/>
        <v>1450550</v>
      </c>
    </row>
    <row r="31" spans="1:75" x14ac:dyDescent="0.25">
      <c r="A31" s="30">
        <v>23</v>
      </c>
      <c r="B31" s="31" t="s">
        <v>125</v>
      </c>
      <c r="C31" s="32" t="s">
        <v>126</v>
      </c>
      <c r="D31" s="33"/>
      <c r="E31" s="34"/>
      <c r="F31" s="34"/>
      <c r="G31" s="34"/>
      <c r="H31" s="34"/>
      <c r="I31" s="34">
        <f t="shared" si="0"/>
        <v>0</v>
      </c>
      <c r="J31" s="35"/>
      <c r="K31" s="35">
        <v>25531</v>
      </c>
      <c r="L31" s="35"/>
      <c r="M31" s="35">
        <f t="shared" si="1"/>
        <v>25531</v>
      </c>
      <c r="N31" s="35"/>
      <c r="O31" s="35">
        <v>22697</v>
      </c>
      <c r="P31" s="35"/>
      <c r="Q31" s="35"/>
      <c r="R31" s="35"/>
      <c r="S31" s="35"/>
      <c r="T31" s="35"/>
      <c r="U31" s="35">
        <f t="shared" si="2"/>
        <v>22697</v>
      </c>
      <c r="V31" s="36"/>
      <c r="W31" s="35"/>
      <c r="X31" s="35"/>
      <c r="Y31" s="35"/>
      <c r="Z31" s="35"/>
      <c r="AA31" s="36">
        <f t="shared" si="3"/>
        <v>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>
        <f t="shared" si="4"/>
        <v>0</v>
      </c>
      <c r="AQ31" s="35"/>
      <c r="AR31" s="35">
        <v>16910</v>
      </c>
      <c r="AS31" s="35"/>
      <c r="AT31" s="35">
        <f t="shared" si="5"/>
        <v>16910</v>
      </c>
      <c r="AU31" s="35"/>
      <c r="AV31" s="35"/>
      <c r="AW31" s="35"/>
      <c r="AX31" s="35">
        <v>22735</v>
      </c>
      <c r="AY31" s="35"/>
      <c r="AZ31" s="35"/>
      <c r="BA31" s="35"/>
      <c r="BB31" s="35"/>
      <c r="BC31" s="35"/>
      <c r="BD31" s="35"/>
      <c r="BE31" s="35"/>
      <c r="BF31" s="35"/>
      <c r="BG31" s="35"/>
      <c r="BH31" s="35">
        <f t="shared" si="6"/>
        <v>0</v>
      </c>
      <c r="BI31" s="35"/>
      <c r="BJ31" s="35"/>
      <c r="BK31" s="35"/>
      <c r="BL31" s="35"/>
      <c r="BM31" s="35"/>
      <c r="BN31" s="35">
        <v>240</v>
      </c>
      <c r="BO31" s="35"/>
      <c r="BP31" s="35">
        <v>240</v>
      </c>
      <c r="BQ31" s="35"/>
      <c r="BR31" s="35"/>
      <c r="BS31" s="35"/>
      <c r="BT31" s="35"/>
      <c r="BU31" s="37">
        <f t="shared" si="7"/>
        <v>0</v>
      </c>
      <c r="BV31" s="38">
        <f t="shared" si="8"/>
        <v>88353</v>
      </c>
      <c r="BW31" s="38">
        <f t="shared" si="9"/>
        <v>88353</v>
      </c>
    </row>
    <row r="32" spans="1:75" x14ac:dyDescent="0.25">
      <c r="A32" s="30">
        <v>24</v>
      </c>
      <c r="B32" s="31" t="s">
        <v>127</v>
      </c>
      <c r="C32" s="32" t="s">
        <v>128</v>
      </c>
      <c r="D32" s="33"/>
      <c r="E32" s="34"/>
      <c r="F32" s="34"/>
      <c r="G32" s="34"/>
      <c r="H32" s="34"/>
      <c r="I32" s="34">
        <f t="shared" si="0"/>
        <v>0</v>
      </c>
      <c r="J32" s="35"/>
      <c r="K32" s="35">
        <v>27000</v>
      </c>
      <c r="L32" s="35"/>
      <c r="M32" s="35">
        <f t="shared" si="1"/>
        <v>27000</v>
      </c>
      <c r="N32" s="35"/>
      <c r="O32" s="35">
        <v>22000</v>
      </c>
      <c r="P32" s="35"/>
      <c r="Q32" s="35"/>
      <c r="R32" s="35"/>
      <c r="S32" s="35"/>
      <c r="T32" s="35"/>
      <c r="U32" s="35">
        <f t="shared" si="2"/>
        <v>22000</v>
      </c>
      <c r="V32" s="36"/>
      <c r="W32" s="35"/>
      <c r="X32" s="35"/>
      <c r="Y32" s="35"/>
      <c r="Z32" s="35"/>
      <c r="AA32" s="36">
        <f t="shared" si="3"/>
        <v>0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>
        <f t="shared" si="4"/>
        <v>0</v>
      </c>
      <c r="AQ32" s="35"/>
      <c r="AR32" s="35">
        <v>17000</v>
      </c>
      <c r="AS32" s="35"/>
      <c r="AT32" s="35">
        <f t="shared" si="5"/>
        <v>17000</v>
      </c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>
        <f t="shared" si="6"/>
        <v>0</v>
      </c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7">
        <f t="shared" si="7"/>
        <v>0</v>
      </c>
      <c r="BV32" s="38">
        <f t="shared" si="8"/>
        <v>66000</v>
      </c>
      <c r="BW32" s="38">
        <f t="shared" si="9"/>
        <v>66000</v>
      </c>
    </row>
    <row r="33" spans="1:75" x14ac:dyDescent="0.25">
      <c r="A33" s="30">
        <v>25</v>
      </c>
      <c r="B33" s="31" t="s">
        <v>129</v>
      </c>
      <c r="C33" s="39" t="s">
        <v>130</v>
      </c>
      <c r="D33" s="33"/>
      <c r="E33" s="34">
        <v>33410</v>
      </c>
      <c r="F33" s="34"/>
      <c r="G33" s="34"/>
      <c r="H33" s="34"/>
      <c r="I33" s="34">
        <f t="shared" si="0"/>
        <v>33410</v>
      </c>
      <c r="J33" s="35"/>
      <c r="K33" s="35">
        <v>726953</v>
      </c>
      <c r="L33" s="35"/>
      <c r="M33" s="35">
        <f t="shared" si="1"/>
        <v>726953</v>
      </c>
      <c r="N33" s="35"/>
      <c r="O33" s="35">
        <v>676065</v>
      </c>
      <c r="P33" s="35"/>
      <c r="Q33" s="35"/>
      <c r="R33" s="35"/>
      <c r="S33" s="35"/>
      <c r="T33" s="35"/>
      <c r="U33" s="35">
        <f t="shared" si="2"/>
        <v>676065</v>
      </c>
      <c r="V33" s="36"/>
      <c r="W33" s="35">
        <v>13732</v>
      </c>
      <c r="X33" s="35"/>
      <c r="Y33" s="35"/>
      <c r="Z33" s="35"/>
      <c r="AA33" s="36">
        <f t="shared" si="3"/>
        <v>13732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>
        <f t="shared" si="4"/>
        <v>0</v>
      </c>
      <c r="AQ33" s="35"/>
      <c r="AR33" s="35">
        <f>537558-100000</f>
        <v>437558</v>
      </c>
      <c r="AS33" s="35"/>
      <c r="AT33" s="35">
        <f t="shared" si="5"/>
        <v>437558</v>
      </c>
      <c r="AU33" s="35"/>
      <c r="AV33" s="35"/>
      <c r="AW33" s="35"/>
      <c r="AX33" s="35">
        <v>439190</v>
      </c>
      <c r="AY33" s="35"/>
      <c r="AZ33" s="35"/>
      <c r="BA33" s="35"/>
      <c r="BB33" s="35"/>
      <c r="BC33" s="35"/>
      <c r="BD33" s="35"/>
      <c r="BE33" s="35"/>
      <c r="BF33" s="35"/>
      <c r="BG33" s="35"/>
      <c r="BH33" s="35">
        <f t="shared" si="6"/>
        <v>0</v>
      </c>
      <c r="BI33" s="35"/>
      <c r="BJ33" s="35"/>
      <c r="BK33" s="35"/>
      <c r="BL33" s="35">
        <f>700-600</f>
        <v>100</v>
      </c>
      <c r="BM33" s="35"/>
      <c r="BN33" s="35">
        <v>780</v>
      </c>
      <c r="BO33" s="35"/>
      <c r="BP33" s="35">
        <v>2016</v>
      </c>
      <c r="BQ33" s="35"/>
      <c r="BR33" s="35"/>
      <c r="BS33" s="35"/>
      <c r="BT33" s="35"/>
      <c r="BU33" s="37">
        <f t="shared" si="7"/>
        <v>0</v>
      </c>
      <c r="BV33" s="38">
        <f t="shared" si="8"/>
        <v>2329804</v>
      </c>
      <c r="BW33" s="38">
        <f t="shared" si="9"/>
        <v>2329804</v>
      </c>
    </row>
    <row r="34" spans="1:75" x14ac:dyDescent="0.25">
      <c r="A34" s="30">
        <v>26</v>
      </c>
      <c r="B34" s="31" t="s">
        <v>131</v>
      </c>
      <c r="C34" s="39" t="s">
        <v>132</v>
      </c>
      <c r="D34" s="33"/>
      <c r="E34" s="34">
        <v>4000</v>
      </c>
      <c r="F34" s="34"/>
      <c r="G34" s="34"/>
      <c r="H34" s="34"/>
      <c r="I34" s="34">
        <f t="shared" si="0"/>
        <v>4000</v>
      </c>
      <c r="J34" s="35"/>
      <c r="K34" s="35">
        <v>40500</v>
      </c>
      <c r="L34" s="35"/>
      <c r="M34" s="35">
        <f t="shared" si="1"/>
        <v>40500</v>
      </c>
      <c r="N34" s="35"/>
      <c r="O34" s="35">
        <v>26000</v>
      </c>
      <c r="P34" s="35"/>
      <c r="Q34" s="35"/>
      <c r="R34" s="35"/>
      <c r="S34" s="35"/>
      <c r="T34" s="35"/>
      <c r="U34" s="35">
        <f t="shared" si="2"/>
        <v>26000</v>
      </c>
      <c r="V34" s="36"/>
      <c r="W34" s="35">
        <v>6000</v>
      </c>
      <c r="X34" s="35"/>
      <c r="Y34" s="35"/>
      <c r="Z34" s="35"/>
      <c r="AA34" s="36">
        <f t="shared" si="3"/>
        <v>6000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>
        <v>24000</v>
      </c>
      <c r="AS34" s="35"/>
      <c r="AT34" s="35">
        <f t="shared" si="5"/>
        <v>24000</v>
      </c>
      <c r="AU34" s="35"/>
      <c r="AV34" s="35"/>
      <c r="AW34" s="35"/>
      <c r="AX34" s="35">
        <v>8080</v>
      </c>
      <c r="AY34" s="35"/>
      <c r="AZ34" s="35"/>
      <c r="BA34" s="35"/>
      <c r="BB34" s="35"/>
      <c r="BC34" s="35"/>
      <c r="BD34" s="35"/>
      <c r="BE34" s="35"/>
      <c r="BF34" s="35"/>
      <c r="BG34" s="35"/>
      <c r="BH34" s="35">
        <f t="shared" si="6"/>
        <v>0</v>
      </c>
      <c r="BI34" s="35"/>
      <c r="BJ34" s="35"/>
      <c r="BK34" s="35"/>
      <c r="BL34" s="35"/>
      <c r="BM34" s="35"/>
      <c r="BN34" s="35">
        <v>300</v>
      </c>
      <c r="BO34" s="35"/>
      <c r="BP34" s="35"/>
      <c r="BQ34" s="35"/>
      <c r="BR34" s="35"/>
      <c r="BS34" s="35"/>
      <c r="BT34" s="35"/>
      <c r="BU34" s="37">
        <f t="shared" si="7"/>
        <v>0</v>
      </c>
      <c r="BV34" s="38">
        <f t="shared" si="8"/>
        <v>108880</v>
      </c>
      <c r="BW34" s="38">
        <f t="shared" si="9"/>
        <v>108880</v>
      </c>
    </row>
    <row r="35" spans="1:75" x14ac:dyDescent="0.25">
      <c r="A35" s="30">
        <v>27</v>
      </c>
      <c r="B35" s="31" t="s">
        <v>133</v>
      </c>
      <c r="C35" s="39" t="s">
        <v>134</v>
      </c>
      <c r="D35" s="33"/>
      <c r="E35" s="34">
        <v>24800</v>
      </c>
      <c r="F35" s="34"/>
      <c r="G35" s="34"/>
      <c r="H35" s="34"/>
      <c r="I35" s="34">
        <f t="shared" si="0"/>
        <v>24800</v>
      </c>
      <c r="J35" s="35"/>
      <c r="K35" s="35">
        <v>315698</v>
      </c>
      <c r="L35" s="35"/>
      <c r="M35" s="35">
        <f t="shared" si="1"/>
        <v>315698</v>
      </c>
      <c r="N35" s="35"/>
      <c r="O35" s="35">
        <v>312688</v>
      </c>
      <c r="P35" s="35"/>
      <c r="Q35" s="35"/>
      <c r="R35" s="35"/>
      <c r="S35" s="35"/>
      <c r="T35" s="35"/>
      <c r="U35" s="35">
        <f t="shared" si="2"/>
        <v>312688</v>
      </c>
      <c r="V35" s="36"/>
      <c r="W35" s="35">
        <v>189300</v>
      </c>
      <c r="X35" s="35"/>
      <c r="Y35" s="35"/>
      <c r="Z35" s="35"/>
      <c r="AA35" s="36">
        <f t="shared" si="3"/>
        <v>189300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>
        <v>0</v>
      </c>
      <c r="AQ35" s="35"/>
      <c r="AR35" s="35">
        <v>281348</v>
      </c>
      <c r="AS35" s="35"/>
      <c r="AT35" s="35">
        <f t="shared" si="5"/>
        <v>281348</v>
      </c>
      <c r="AU35" s="35"/>
      <c r="AV35" s="35"/>
      <c r="AW35" s="35"/>
      <c r="AX35" s="35">
        <v>123837</v>
      </c>
      <c r="AY35" s="35"/>
      <c r="AZ35" s="35"/>
      <c r="BA35" s="35"/>
      <c r="BB35" s="35"/>
      <c r="BC35" s="35"/>
      <c r="BD35" s="35"/>
      <c r="BE35" s="35"/>
      <c r="BF35" s="35"/>
      <c r="BG35" s="35"/>
      <c r="BH35" s="35">
        <f t="shared" si="6"/>
        <v>0</v>
      </c>
      <c r="BI35" s="35"/>
      <c r="BJ35" s="35"/>
      <c r="BK35" s="35"/>
      <c r="BL35" s="35"/>
      <c r="BM35" s="35"/>
      <c r="BN35" s="35">
        <v>2351</v>
      </c>
      <c r="BO35" s="35"/>
      <c r="BP35" s="35">
        <v>310</v>
      </c>
      <c r="BQ35" s="35"/>
      <c r="BR35" s="35"/>
      <c r="BS35" s="35"/>
      <c r="BT35" s="35"/>
      <c r="BU35" s="37">
        <f t="shared" si="7"/>
        <v>0</v>
      </c>
      <c r="BV35" s="38">
        <f t="shared" si="8"/>
        <v>1250332</v>
      </c>
      <c r="BW35" s="38">
        <f t="shared" si="9"/>
        <v>1250332</v>
      </c>
    </row>
    <row r="36" spans="1:75" x14ac:dyDescent="0.25">
      <c r="A36" s="30">
        <v>28</v>
      </c>
      <c r="B36" s="31" t="s">
        <v>135</v>
      </c>
      <c r="C36" s="32" t="s">
        <v>136</v>
      </c>
      <c r="D36" s="33"/>
      <c r="E36" s="34">
        <v>1075770</v>
      </c>
      <c r="F36" s="34"/>
      <c r="G36" s="34"/>
      <c r="H36" s="34"/>
      <c r="I36" s="34">
        <f t="shared" si="0"/>
        <v>1075770</v>
      </c>
      <c r="J36" s="35"/>
      <c r="K36" s="35">
        <v>148604</v>
      </c>
      <c r="L36" s="35">
        <v>4650</v>
      </c>
      <c r="M36" s="35">
        <f t="shared" si="1"/>
        <v>153254</v>
      </c>
      <c r="N36" s="35"/>
      <c r="O36" s="35">
        <v>139207</v>
      </c>
      <c r="P36" s="35">
        <v>2000</v>
      </c>
      <c r="Q36" s="35"/>
      <c r="R36" s="35"/>
      <c r="S36" s="35"/>
      <c r="T36" s="35"/>
      <c r="U36" s="35">
        <f t="shared" si="2"/>
        <v>141207</v>
      </c>
      <c r="V36" s="36"/>
      <c r="W36" s="35">
        <v>177600</v>
      </c>
      <c r="X36" s="35"/>
      <c r="Y36" s="35"/>
      <c r="Z36" s="35"/>
      <c r="AA36" s="36">
        <f t="shared" si="3"/>
        <v>177600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>
        <v>0</v>
      </c>
      <c r="AQ36" s="35"/>
      <c r="AR36" s="35">
        <v>94886</v>
      </c>
      <c r="AS36" s="35">
        <v>2900</v>
      </c>
      <c r="AT36" s="35">
        <f t="shared" si="5"/>
        <v>97786</v>
      </c>
      <c r="AU36" s="35"/>
      <c r="AV36" s="35"/>
      <c r="AW36" s="35"/>
      <c r="AX36" s="35">
        <v>81079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>
        <f t="shared" si="6"/>
        <v>0</v>
      </c>
      <c r="BI36" s="35"/>
      <c r="BJ36" s="35"/>
      <c r="BK36" s="35"/>
      <c r="BL36" s="35"/>
      <c r="BM36" s="35"/>
      <c r="BN36" s="35">
        <v>1220</v>
      </c>
      <c r="BO36" s="35"/>
      <c r="BP36" s="35"/>
      <c r="BQ36" s="35"/>
      <c r="BR36" s="35"/>
      <c r="BS36" s="35"/>
      <c r="BT36" s="35"/>
      <c r="BU36" s="37">
        <f t="shared" si="7"/>
        <v>0</v>
      </c>
      <c r="BV36" s="38">
        <f t="shared" si="8"/>
        <v>1727916</v>
      </c>
      <c r="BW36" s="38">
        <f t="shared" si="9"/>
        <v>1727916</v>
      </c>
    </row>
    <row r="37" spans="1:75" x14ac:dyDescent="0.25">
      <c r="A37" s="30">
        <v>29</v>
      </c>
      <c r="B37" s="31" t="s">
        <v>137</v>
      </c>
      <c r="C37" s="32" t="s">
        <v>138</v>
      </c>
      <c r="D37" s="33"/>
      <c r="E37" s="34">
        <v>151329</v>
      </c>
      <c r="F37" s="34"/>
      <c r="G37" s="34"/>
      <c r="H37" s="34"/>
      <c r="I37" s="34">
        <f t="shared" si="0"/>
        <v>151329</v>
      </c>
      <c r="J37" s="35"/>
      <c r="K37" s="35">
        <f>2470791-500000</f>
        <v>1970791</v>
      </c>
      <c r="L37" s="35"/>
      <c r="M37" s="35">
        <f t="shared" si="1"/>
        <v>1970791</v>
      </c>
      <c r="N37" s="35"/>
      <c r="O37" s="35">
        <f>4324197-500000</f>
        <v>3824197</v>
      </c>
      <c r="P37" s="35"/>
      <c r="Q37" s="35"/>
      <c r="R37" s="35"/>
      <c r="S37" s="35"/>
      <c r="T37" s="35"/>
      <c r="U37" s="35">
        <f t="shared" si="2"/>
        <v>3824197</v>
      </c>
      <c r="V37" s="36"/>
      <c r="W37" s="35">
        <v>65000</v>
      </c>
      <c r="X37" s="35"/>
      <c r="Y37" s="35"/>
      <c r="Z37" s="35"/>
      <c r="AA37" s="36">
        <f t="shared" si="3"/>
        <v>65000</v>
      </c>
      <c r="AB37" s="35"/>
      <c r="AC37" s="35"/>
      <c r="AD37" s="35"/>
      <c r="AE37" s="35">
        <v>500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>
        <v>0</v>
      </c>
      <c r="AQ37" s="35"/>
      <c r="AR37" s="35">
        <f>1437084-200000</f>
        <v>1237084</v>
      </c>
      <c r="AS37" s="35"/>
      <c r="AT37" s="35">
        <f t="shared" si="5"/>
        <v>1237084</v>
      </c>
      <c r="AU37" s="35"/>
      <c r="AV37" s="35"/>
      <c r="AW37" s="35"/>
      <c r="AX37" s="35">
        <v>270000</v>
      </c>
      <c r="AY37" s="35"/>
      <c r="AZ37" s="35"/>
      <c r="BA37" s="35"/>
      <c r="BB37" s="35"/>
      <c r="BC37" s="35"/>
      <c r="BD37" s="35"/>
      <c r="BE37" s="35"/>
      <c r="BF37" s="35"/>
      <c r="BG37" s="35"/>
      <c r="BH37" s="35">
        <f t="shared" si="6"/>
        <v>0</v>
      </c>
      <c r="BI37" s="35"/>
      <c r="BJ37" s="35"/>
      <c r="BK37" s="35"/>
      <c r="BL37" s="35"/>
      <c r="BM37" s="35"/>
      <c r="BN37" s="35">
        <v>6700</v>
      </c>
      <c r="BO37" s="35"/>
      <c r="BP37" s="35"/>
      <c r="BQ37" s="35"/>
      <c r="BR37" s="35"/>
      <c r="BS37" s="35"/>
      <c r="BT37" s="35"/>
      <c r="BU37" s="37">
        <f t="shared" si="7"/>
        <v>0</v>
      </c>
      <c r="BV37" s="38">
        <f t="shared" si="8"/>
        <v>7525601</v>
      </c>
      <c r="BW37" s="38">
        <f t="shared" si="9"/>
        <v>7525601</v>
      </c>
    </row>
    <row r="38" spans="1:75" x14ac:dyDescent="0.25">
      <c r="A38" s="30">
        <v>30</v>
      </c>
      <c r="B38" s="31" t="s">
        <v>139</v>
      </c>
      <c r="C38" s="32" t="s">
        <v>140</v>
      </c>
      <c r="D38" s="33"/>
      <c r="E38" s="34">
        <v>12738</v>
      </c>
      <c r="F38" s="34"/>
      <c r="G38" s="34"/>
      <c r="H38" s="34"/>
      <c r="I38" s="34">
        <f t="shared" si="0"/>
        <v>12738</v>
      </c>
      <c r="J38" s="35"/>
      <c r="K38" s="35">
        <v>1852606</v>
      </c>
      <c r="L38" s="35"/>
      <c r="M38" s="35">
        <f t="shared" si="1"/>
        <v>1852606</v>
      </c>
      <c r="N38" s="35"/>
      <c r="O38" s="35">
        <v>1420247</v>
      </c>
      <c r="P38" s="35"/>
      <c r="Q38" s="35">
        <v>5750</v>
      </c>
      <c r="R38" s="35"/>
      <c r="S38" s="35"/>
      <c r="T38" s="35"/>
      <c r="U38" s="35">
        <f t="shared" si="2"/>
        <v>1425997</v>
      </c>
      <c r="V38" s="36"/>
      <c r="W38" s="35">
        <v>8510</v>
      </c>
      <c r="X38" s="35"/>
      <c r="Y38" s="35"/>
      <c r="Z38" s="35"/>
      <c r="AA38" s="36">
        <f t="shared" si="3"/>
        <v>8510</v>
      </c>
      <c r="AB38" s="35"/>
      <c r="AC38" s="35"/>
      <c r="AD38" s="35"/>
      <c r="AE38" s="35"/>
      <c r="AF38" s="35"/>
      <c r="AG38" s="35">
        <v>58870</v>
      </c>
      <c r="AH38" s="35"/>
      <c r="AI38" s="35"/>
      <c r="AJ38" s="35"/>
      <c r="AK38" s="35"/>
      <c r="AL38" s="35"/>
      <c r="AM38" s="35"/>
      <c r="AN38" s="35"/>
      <c r="AO38" s="35"/>
      <c r="AP38" s="35">
        <v>0</v>
      </c>
      <c r="AQ38" s="35"/>
      <c r="AR38" s="35">
        <f>1164774-200000</f>
        <v>964774</v>
      </c>
      <c r="AS38" s="35"/>
      <c r="AT38" s="35">
        <f t="shared" si="5"/>
        <v>964774</v>
      </c>
      <c r="AU38" s="35"/>
      <c r="AV38" s="35"/>
      <c r="AW38" s="35"/>
      <c r="AX38" s="35">
        <v>1419984</v>
      </c>
      <c r="AY38" s="35"/>
      <c r="AZ38" s="35"/>
      <c r="BA38" s="35"/>
      <c r="BB38" s="35"/>
      <c r="BC38" s="35"/>
      <c r="BD38" s="35"/>
      <c r="BE38" s="35"/>
      <c r="BF38" s="35"/>
      <c r="BG38" s="35"/>
      <c r="BH38" s="35">
        <f t="shared" si="6"/>
        <v>0</v>
      </c>
      <c r="BI38" s="35"/>
      <c r="BJ38" s="35"/>
      <c r="BK38" s="35"/>
      <c r="BL38" s="35"/>
      <c r="BM38" s="35"/>
      <c r="BN38" s="35">
        <v>5355</v>
      </c>
      <c r="BO38" s="35"/>
      <c r="BP38" s="35">
        <v>176</v>
      </c>
      <c r="BQ38" s="35"/>
      <c r="BR38" s="35"/>
      <c r="BS38" s="35"/>
      <c r="BT38" s="35">
        <v>500</v>
      </c>
      <c r="BU38" s="37">
        <f t="shared" si="7"/>
        <v>0</v>
      </c>
      <c r="BV38" s="38">
        <f t="shared" si="8"/>
        <v>5749510</v>
      </c>
      <c r="BW38" s="38">
        <f t="shared" si="9"/>
        <v>5749510</v>
      </c>
    </row>
    <row r="39" spans="1:75" x14ac:dyDescent="0.25">
      <c r="A39" s="30">
        <v>31</v>
      </c>
      <c r="B39" s="31" t="s">
        <v>141</v>
      </c>
      <c r="C39" s="32" t="s">
        <v>142</v>
      </c>
      <c r="D39" s="33"/>
      <c r="E39" s="34">
        <v>12817</v>
      </c>
      <c r="F39" s="34"/>
      <c r="G39" s="34"/>
      <c r="H39" s="34"/>
      <c r="I39" s="34">
        <f t="shared" si="0"/>
        <v>12817</v>
      </c>
      <c r="J39" s="35"/>
      <c r="K39" s="35">
        <v>468235</v>
      </c>
      <c r="L39" s="35"/>
      <c r="M39" s="35">
        <f t="shared" si="1"/>
        <v>468235</v>
      </c>
      <c r="N39" s="35"/>
      <c r="O39" s="35">
        <v>295765</v>
      </c>
      <c r="P39" s="35"/>
      <c r="Q39" s="35"/>
      <c r="R39" s="35"/>
      <c r="S39" s="35"/>
      <c r="T39" s="35"/>
      <c r="U39" s="35">
        <f t="shared" si="2"/>
        <v>295765</v>
      </c>
      <c r="V39" s="36"/>
      <c r="W39" s="35"/>
      <c r="X39" s="35"/>
      <c r="Y39" s="35"/>
      <c r="Z39" s="35"/>
      <c r="AA39" s="36">
        <f t="shared" si="3"/>
        <v>0</v>
      </c>
      <c r="AB39" s="35"/>
      <c r="AC39" s="35"/>
      <c r="AD39" s="35"/>
      <c r="AE39" s="35">
        <v>360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>
        <v>0</v>
      </c>
      <c r="AQ39" s="35"/>
      <c r="AR39" s="35">
        <v>252846</v>
      </c>
      <c r="AS39" s="35"/>
      <c r="AT39" s="35">
        <f t="shared" si="5"/>
        <v>252846</v>
      </c>
      <c r="AU39" s="35"/>
      <c r="AV39" s="35"/>
      <c r="AW39" s="35"/>
      <c r="AX39" s="35">
        <v>226963</v>
      </c>
      <c r="AY39" s="35"/>
      <c r="AZ39" s="35"/>
      <c r="BA39" s="35"/>
      <c r="BB39" s="35"/>
      <c r="BC39" s="35"/>
      <c r="BD39" s="35"/>
      <c r="BE39" s="35"/>
      <c r="BF39" s="35"/>
      <c r="BG39" s="35"/>
      <c r="BH39" s="35">
        <f t="shared" si="6"/>
        <v>0</v>
      </c>
      <c r="BI39" s="35"/>
      <c r="BJ39" s="35"/>
      <c r="BK39" s="35"/>
      <c r="BL39" s="35"/>
      <c r="BM39" s="35"/>
      <c r="BN39" s="35">
        <v>7420</v>
      </c>
      <c r="BO39" s="35"/>
      <c r="BP39" s="35"/>
      <c r="BQ39" s="35"/>
      <c r="BR39" s="35"/>
      <c r="BS39" s="35"/>
      <c r="BT39" s="35"/>
      <c r="BU39" s="37">
        <f t="shared" si="7"/>
        <v>0</v>
      </c>
      <c r="BV39" s="38">
        <f t="shared" si="8"/>
        <v>1264406</v>
      </c>
      <c r="BW39" s="38">
        <f t="shared" si="9"/>
        <v>1264406</v>
      </c>
    </row>
    <row r="40" spans="1:75" x14ac:dyDescent="0.25">
      <c r="A40" s="30">
        <v>32</v>
      </c>
      <c r="B40" s="31" t="s">
        <v>143</v>
      </c>
      <c r="C40" s="32" t="s">
        <v>144</v>
      </c>
      <c r="D40" s="33">
        <v>330</v>
      </c>
      <c r="E40" s="33"/>
      <c r="F40" s="34"/>
      <c r="G40" s="34"/>
      <c r="H40" s="34"/>
      <c r="I40" s="34">
        <f t="shared" si="0"/>
        <v>0</v>
      </c>
      <c r="J40" s="35">
        <v>20000</v>
      </c>
      <c r="K40" s="35"/>
      <c r="L40" s="35"/>
      <c r="M40" s="35">
        <f t="shared" si="1"/>
        <v>0</v>
      </c>
      <c r="N40" s="35">
        <v>26000</v>
      </c>
      <c r="O40" s="35"/>
      <c r="P40" s="35"/>
      <c r="Q40" s="35"/>
      <c r="R40" s="35"/>
      <c r="S40" s="35"/>
      <c r="T40" s="35"/>
      <c r="U40" s="35">
        <f t="shared" si="2"/>
        <v>0</v>
      </c>
      <c r="V40" s="36"/>
      <c r="W40" s="35"/>
      <c r="X40" s="35"/>
      <c r="Y40" s="35"/>
      <c r="Z40" s="35"/>
      <c r="AA40" s="36">
        <f t="shared" si="3"/>
        <v>0</v>
      </c>
      <c r="AB40" s="35"/>
      <c r="AC40" s="35"/>
      <c r="AD40" s="35"/>
      <c r="AE40" s="35"/>
      <c r="AF40" s="35">
        <v>150</v>
      </c>
      <c r="AG40" s="35"/>
      <c r="AH40" s="35"/>
      <c r="AI40" s="35"/>
      <c r="AJ40" s="35"/>
      <c r="AK40" s="35"/>
      <c r="AL40" s="35"/>
      <c r="AM40" s="35"/>
      <c r="AN40" s="35"/>
      <c r="AO40" s="35"/>
      <c r="AP40" s="35">
        <v>0</v>
      </c>
      <c r="AQ40" s="35">
        <v>13000</v>
      </c>
      <c r="AR40" s="35"/>
      <c r="AS40" s="35"/>
      <c r="AT40" s="35">
        <f t="shared" si="5"/>
        <v>0</v>
      </c>
      <c r="AU40" s="35"/>
      <c r="AV40" s="35"/>
      <c r="AW40" s="40">
        <f>21600-2000</f>
        <v>19600</v>
      </c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>
        <f t="shared" si="6"/>
        <v>0</v>
      </c>
      <c r="BI40" s="35"/>
      <c r="BJ40" s="35"/>
      <c r="BK40" s="35"/>
      <c r="BL40" s="35"/>
      <c r="BM40" s="35"/>
      <c r="BN40" s="35"/>
      <c r="BO40" s="35">
        <v>0</v>
      </c>
      <c r="BP40" s="35"/>
      <c r="BQ40" s="35"/>
      <c r="BR40" s="35"/>
      <c r="BS40" s="35"/>
      <c r="BT40" s="35"/>
      <c r="BU40" s="37">
        <f t="shared" si="7"/>
        <v>79080</v>
      </c>
      <c r="BV40" s="38">
        <f t="shared" si="8"/>
        <v>0</v>
      </c>
      <c r="BW40" s="38">
        <f t="shared" si="9"/>
        <v>79080</v>
      </c>
    </row>
    <row r="41" spans="1:75" x14ac:dyDescent="0.25">
      <c r="A41" s="30">
        <v>33</v>
      </c>
      <c r="B41" s="31" t="s">
        <v>145</v>
      </c>
      <c r="C41" s="32" t="s">
        <v>146</v>
      </c>
      <c r="D41" s="35">
        <v>4600</v>
      </c>
      <c r="E41" s="35">
        <v>244200</v>
      </c>
      <c r="F41" s="34"/>
      <c r="G41" s="34"/>
      <c r="H41" s="34"/>
      <c r="I41" s="34">
        <f t="shared" si="0"/>
        <v>244200</v>
      </c>
      <c r="J41" s="35">
        <f>79600-19600</f>
        <v>60000</v>
      </c>
      <c r="K41" s="35">
        <v>607600</v>
      </c>
      <c r="L41" s="35">
        <v>13500</v>
      </c>
      <c r="M41" s="35">
        <f t="shared" si="1"/>
        <v>621100</v>
      </c>
      <c r="N41" s="35">
        <f>84600-20046</f>
        <v>64554</v>
      </c>
      <c r="O41" s="35">
        <v>600000</v>
      </c>
      <c r="P41" s="35">
        <v>6000</v>
      </c>
      <c r="Q41" s="35"/>
      <c r="R41" s="35"/>
      <c r="S41" s="35"/>
      <c r="T41" s="35"/>
      <c r="U41" s="35">
        <f t="shared" si="2"/>
        <v>606000</v>
      </c>
      <c r="V41" s="35">
        <v>200</v>
      </c>
      <c r="W41" s="35">
        <v>7500</v>
      </c>
      <c r="X41" s="35"/>
      <c r="Y41" s="35"/>
      <c r="Z41" s="35"/>
      <c r="AA41" s="36">
        <f t="shared" si="3"/>
        <v>7500</v>
      </c>
      <c r="AB41" s="35"/>
      <c r="AC41" s="35"/>
      <c r="AD41" s="35">
        <v>200</v>
      </c>
      <c r="AE41" s="35">
        <v>1000</v>
      </c>
      <c r="AF41" s="35"/>
      <c r="AG41" s="35">
        <v>100</v>
      </c>
      <c r="AH41" s="35"/>
      <c r="AI41" s="35"/>
      <c r="AJ41" s="35"/>
      <c r="AK41" s="35"/>
      <c r="AL41" s="35"/>
      <c r="AM41" s="35"/>
      <c r="AN41" s="35"/>
      <c r="AO41" s="35"/>
      <c r="AP41" s="35">
        <v>0</v>
      </c>
      <c r="AQ41" s="35">
        <f>52400-3150</f>
        <v>49250</v>
      </c>
      <c r="AR41" s="35">
        <v>300000</v>
      </c>
      <c r="AS41" s="35">
        <v>10000</v>
      </c>
      <c r="AT41" s="35">
        <f t="shared" si="5"/>
        <v>310000</v>
      </c>
      <c r="AU41" s="35"/>
      <c r="AV41" s="35"/>
      <c r="AW41" s="35">
        <v>27300</v>
      </c>
      <c r="AX41" s="35">
        <v>650600</v>
      </c>
      <c r="AY41" s="35"/>
      <c r="AZ41" s="35"/>
      <c r="BA41" s="35"/>
      <c r="BB41" s="35"/>
      <c r="BC41" s="35"/>
      <c r="BD41" s="35"/>
      <c r="BE41" s="35"/>
      <c r="BF41" s="35"/>
      <c r="BG41" s="35"/>
      <c r="BH41" s="35">
        <f t="shared" si="6"/>
        <v>0</v>
      </c>
      <c r="BI41" s="35"/>
      <c r="BJ41" s="35"/>
      <c r="BK41" s="35"/>
      <c r="BL41" s="35"/>
      <c r="BM41" s="35">
        <v>200</v>
      </c>
      <c r="BN41" s="35">
        <v>2500</v>
      </c>
      <c r="BO41" s="35"/>
      <c r="BP41" s="35">
        <v>100</v>
      </c>
      <c r="BQ41" s="35"/>
      <c r="BR41" s="35"/>
      <c r="BS41" s="35"/>
      <c r="BT41" s="35">
        <v>2400</v>
      </c>
      <c r="BU41" s="37">
        <f t="shared" si="7"/>
        <v>206304</v>
      </c>
      <c r="BV41" s="41">
        <f>I41+M41+U41+AA41+AE41+AG41+AI41+AK41+AM41+AO41+AT41+AV41+AX41+BB41+BH41+BJ41+BL41+BN41+BP41+BR41+BT41</f>
        <v>2445500</v>
      </c>
      <c r="BW41" s="38">
        <f t="shared" si="9"/>
        <v>2651804</v>
      </c>
    </row>
    <row r="42" spans="1:75" x14ac:dyDescent="0.25">
      <c r="A42" s="30">
        <v>34</v>
      </c>
      <c r="B42" s="31" t="s">
        <v>147</v>
      </c>
      <c r="C42" s="39" t="s">
        <v>148</v>
      </c>
      <c r="D42" s="33"/>
      <c r="E42" s="34">
        <v>494000</v>
      </c>
      <c r="F42" s="34"/>
      <c r="G42" s="34"/>
      <c r="H42" s="34"/>
      <c r="I42" s="34">
        <f t="shared" si="0"/>
        <v>494000</v>
      </c>
      <c r="J42" s="35"/>
      <c r="K42" s="35">
        <f>3008000-500000</f>
        <v>2508000</v>
      </c>
      <c r="L42" s="35"/>
      <c r="M42" s="35">
        <f t="shared" si="1"/>
        <v>2508000</v>
      </c>
      <c r="N42" s="35"/>
      <c r="O42" s="35">
        <f>3472400-200000</f>
        <v>3272400</v>
      </c>
      <c r="P42" s="35"/>
      <c r="Q42" s="35"/>
      <c r="R42" s="35"/>
      <c r="S42" s="35"/>
      <c r="T42" s="35"/>
      <c r="U42" s="35">
        <f t="shared" si="2"/>
        <v>3272400</v>
      </c>
      <c r="V42" s="35"/>
      <c r="W42" s="35">
        <v>20000</v>
      </c>
      <c r="X42" s="35"/>
      <c r="Y42" s="35"/>
      <c r="Z42" s="35"/>
      <c r="AA42" s="36">
        <f t="shared" si="3"/>
        <v>20000</v>
      </c>
      <c r="AB42" s="35"/>
      <c r="AC42" s="35"/>
      <c r="AD42" s="35"/>
      <c r="AE42" s="35"/>
      <c r="AF42" s="35"/>
      <c r="AG42" s="35">
        <v>406</v>
      </c>
      <c r="AH42" s="35"/>
      <c r="AI42" s="35"/>
      <c r="AJ42" s="35"/>
      <c r="AK42" s="35"/>
      <c r="AL42" s="35"/>
      <c r="AM42" s="35"/>
      <c r="AN42" s="35"/>
      <c r="AO42" s="35"/>
      <c r="AP42" s="35">
        <v>0</v>
      </c>
      <c r="AQ42" s="35"/>
      <c r="AR42" s="35">
        <f>1906300-500000</f>
        <v>1406300</v>
      </c>
      <c r="AS42" s="35"/>
      <c r="AT42" s="35">
        <f t="shared" si="5"/>
        <v>1406300</v>
      </c>
      <c r="AU42" s="35"/>
      <c r="AV42" s="35"/>
      <c r="AW42" s="35"/>
      <c r="AX42" s="35">
        <v>2345200</v>
      </c>
      <c r="AY42" s="35"/>
      <c r="AZ42" s="35"/>
      <c r="BA42" s="35"/>
      <c r="BB42" s="35"/>
      <c r="BC42" s="35"/>
      <c r="BD42" s="35"/>
      <c r="BE42" s="35"/>
      <c r="BF42" s="35"/>
      <c r="BG42" s="35"/>
      <c r="BH42" s="35">
        <f t="shared" si="6"/>
        <v>0</v>
      </c>
      <c r="BI42" s="35"/>
      <c r="BJ42" s="35"/>
      <c r="BK42" s="35"/>
      <c r="BL42" s="35"/>
      <c r="BM42" s="35"/>
      <c r="BN42" s="35">
        <v>10000</v>
      </c>
      <c r="BO42" s="35"/>
      <c r="BP42" s="35">
        <v>220</v>
      </c>
      <c r="BQ42" s="35"/>
      <c r="BR42" s="35"/>
      <c r="BS42" s="35"/>
      <c r="BT42" s="35"/>
      <c r="BU42" s="37">
        <f t="shared" si="7"/>
        <v>0</v>
      </c>
      <c r="BV42" s="38">
        <f t="shared" si="8"/>
        <v>10056526</v>
      </c>
      <c r="BW42" s="38">
        <f t="shared" si="9"/>
        <v>10056526</v>
      </c>
    </row>
    <row r="43" spans="1:75" x14ac:dyDescent="0.25">
      <c r="A43" s="30">
        <v>35</v>
      </c>
      <c r="B43" s="31" t="s">
        <v>149</v>
      </c>
      <c r="C43" s="39" t="s">
        <v>150</v>
      </c>
      <c r="D43" s="33"/>
      <c r="E43" s="34">
        <v>212114</v>
      </c>
      <c r="F43" s="34"/>
      <c r="G43" s="34"/>
      <c r="H43" s="34"/>
      <c r="I43" s="34">
        <f t="shared" si="0"/>
        <v>212114</v>
      </c>
      <c r="J43" s="35"/>
      <c r="K43" s="35">
        <f>2532176-500000</f>
        <v>2032176</v>
      </c>
      <c r="L43" s="35"/>
      <c r="M43" s="35">
        <f t="shared" si="1"/>
        <v>2032176</v>
      </c>
      <c r="N43" s="35"/>
      <c r="O43" s="35">
        <f>1928790-200000</f>
        <v>1728790</v>
      </c>
      <c r="P43" s="35"/>
      <c r="Q43" s="35"/>
      <c r="R43" s="35"/>
      <c r="S43" s="35"/>
      <c r="T43" s="35"/>
      <c r="U43" s="35">
        <f t="shared" si="2"/>
        <v>1728790</v>
      </c>
      <c r="V43" s="35"/>
      <c r="W43" s="35">
        <v>35481</v>
      </c>
      <c r="X43" s="35"/>
      <c r="Y43" s="35"/>
      <c r="Z43" s="35"/>
      <c r="AA43" s="36">
        <f t="shared" si="3"/>
        <v>35481</v>
      </c>
      <c r="AB43" s="35"/>
      <c r="AC43" s="35"/>
      <c r="AD43" s="35"/>
      <c r="AE43" s="35"/>
      <c r="AF43" s="35"/>
      <c r="AG43" s="35">
        <v>600</v>
      </c>
      <c r="AH43" s="35"/>
      <c r="AI43" s="35"/>
      <c r="AJ43" s="35"/>
      <c r="AK43" s="35"/>
      <c r="AL43" s="35"/>
      <c r="AM43" s="35"/>
      <c r="AN43" s="35"/>
      <c r="AO43" s="35"/>
      <c r="AP43" s="35">
        <v>0</v>
      </c>
      <c r="AQ43" s="35"/>
      <c r="AR43" s="35">
        <f>1455729-200000</f>
        <v>1255729</v>
      </c>
      <c r="AS43" s="35"/>
      <c r="AT43" s="35">
        <f t="shared" si="5"/>
        <v>1255729</v>
      </c>
      <c r="AU43" s="35"/>
      <c r="AV43" s="35"/>
      <c r="AW43" s="35"/>
      <c r="AX43" s="35">
        <v>2010257</v>
      </c>
      <c r="AY43" s="35"/>
      <c r="AZ43" s="35"/>
      <c r="BA43" s="35"/>
      <c r="BB43" s="35"/>
      <c r="BC43" s="35"/>
      <c r="BD43" s="35"/>
      <c r="BE43" s="35"/>
      <c r="BF43" s="35"/>
      <c r="BG43" s="35"/>
      <c r="BH43" s="35">
        <f t="shared" si="6"/>
        <v>0</v>
      </c>
      <c r="BI43" s="35"/>
      <c r="BJ43" s="35"/>
      <c r="BK43" s="35"/>
      <c r="BL43" s="35"/>
      <c r="BM43" s="35"/>
      <c r="BN43" s="35">
        <v>12747</v>
      </c>
      <c r="BO43" s="35"/>
      <c r="BP43" s="35">
        <f>11237-9000</f>
        <v>2237</v>
      </c>
      <c r="BQ43" s="35"/>
      <c r="BR43" s="35"/>
      <c r="BS43" s="35"/>
      <c r="BT43" s="35"/>
      <c r="BU43" s="37">
        <f t="shared" si="7"/>
        <v>0</v>
      </c>
      <c r="BV43" s="38">
        <f t="shared" si="8"/>
        <v>7290131</v>
      </c>
      <c r="BW43" s="38">
        <f t="shared" si="9"/>
        <v>7290131</v>
      </c>
    </row>
    <row r="44" spans="1:75" x14ac:dyDescent="0.25">
      <c r="A44" s="30">
        <v>36</v>
      </c>
      <c r="B44" s="31" t="s">
        <v>151</v>
      </c>
      <c r="C44" s="32" t="s">
        <v>152</v>
      </c>
      <c r="D44" s="33"/>
      <c r="E44" s="34">
        <v>173650</v>
      </c>
      <c r="F44" s="34"/>
      <c r="G44" s="34"/>
      <c r="H44" s="34"/>
      <c r="I44" s="34">
        <f t="shared" si="0"/>
        <v>173650</v>
      </c>
      <c r="J44" s="35"/>
      <c r="K44" s="35">
        <v>484695</v>
      </c>
      <c r="L44" s="35"/>
      <c r="M44" s="35">
        <f t="shared" si="1"/>
        <v>484695</v>
      </c>
      <c r="N44" s="35"/>
      <c r="O44" s="35">
        <v>446083</v>
      </c>
      <c r="P44" s="35"/>
      <c r="Q44" s="35"/>
      <c r="R44" s="35"/>
      <c r="S44" s="35"/>
      <c r="T44" s="35"/>
      <c r="U44" s="35">
        <f t="shared" si="2"/>
        <v>446083</v>
      </c>
      <c r="V44" s="35"/>
      <c r="W44" s="35"/>
      <c r="X44" s="35"/>
      <c r="Y44" s="35"/>
      <c r="Z44" s="35"/>
      <c r="AA44" s="36">
        <f t="shared" si="3"/>
        <v>0</v>
      </c>
      <c r="AB44" s="35"/>
      <c r="AC44" s="35"/>
      <c r="AD44" s="35"/>
      <c r="AE44" s="35">
        <v>1000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>
        <v>0</v>
      </c>
      <c r="AQ44" s="35"/>
      <c r="AR44" s="35">
        <v>310551</v>
      </c>
      <c r="AS44" s="35"/>
      <c r="AT44" s="35">
        <f t="shared" si="5"/>
        <v>310551</v>
      </c>
      <c r="AU44" s="35"/>
      <c r="AV44" s="35"/>
      <c r="AW44" s="35"/>
      <c r="AX44" s="35">
        <v>153156</v>
      </c>
      <c r="AY44" s="35"/>
      <c r="AZ44" s="35"/>
      <c r="BA44" s="35"/>
      <c r="BB44" s="35"/>
      <c r="BC44" s="35"/>
      <c r="BD44" s="35"/>
      <c r="BE44" s="35"/>
      <c r="BF44" s="35"/>
      <c r="BG44" s="35"/>
      <c r="BH44" s="35">
        <f t="shared" si="6"/>
        <v>0</v>
      </c>
      <c r="BI44" s="35"/>
      <c r="BJ44" s="35"/>
      <c r="BK44" s="35"/>
      <c r="BL44" s="35"/>
      <c r="BM44" s="35"/>
      <c r="BN44" s="35">
        <v>1628</v>
      </c>
      <c r="BO44" s="35"/>
      <c r="BP44" s="35"/>
      <c r="BQ44" s="35"/>
      <c r="BR44" s="35"/>
      <c r="BS44" s="35"/>
      <c r="BT44" s="35"/>
      <c r="BU44" s="37">
        <f t="shared" si="7"/>
        <v>0</v>
      </c>
      <c r="BV44" s="38">
        <f t="shared" si="8"/>
        <v>1570763</v>
      </c>
      <c r="BW44" s="38">
        <f t="shared" si="9"/>
        <v>1570763</v>
      </c>
    </row>
    <row r="45" spans="1:75" x14ac:dyDescent="0.25">
      <c r="A45" s="30">
        <v>37</v>
      </c>
      <c r="B45" s="31" t="s">
        <v>153</v>
      </c>
      <c r="C45" s="32" t="s">
        <v>154</v>
      </c>
      <c r="D45" s="33"/>
      <c r="E45" s="34">
        <v>2832</v>
      </c>
      <c r="F45" s="34"/>
      <c r="G45" s="34"/>
      <c r="H45" s="34"/>
      <c r="I45" s="34">
        <f t="shared" si="0"/>
        <v>2832</v>
      </c>
      <c r="J45" s="35"/>
      <c r="K45" s="35">
        <v>952738</v>
      </c>
      <c r="L45" s="35"/>
      <c r="M45" s="35">
        <f t="shared" si="1"/>
        <v>952738</v>
      </c>
      <c r="N45" s="35"/>
      <c r="O45" s="35">
        <v>696257</v>
      </c>
      <c r="P45" s="35"/>
      <c r="Q45" s="35"/>
      <c r="R45" s="35"/>
      <c r="S45" s="35"/>
      <c r="T45" s="35"/>
      <c r="U45" s="35">
        <f t="shared" si="2"/>
        <v>696257</v>
      </c>
      <c r="V45" s="35"/>
      <c r="W45" s="35">
        <v>20</v>
      </c>
      <c r="X45" s="35"/>
      <c r="Y45" s="35"/>
      <c r="Z45" s="35"/>
      <c r="AA45" s="36">
        <f t="shared" si="3"/>
        <v>20</v>
      </c>
      <c r="AB45" s="35"/>
      <c r="AC45" s="35"/>
      <c r="AD45" s="35"/>
      <c r="AE45" s="35">
        <v>200</v>
      </c>
      <c r="AF45" s="35"/>
      <c r="AG45" s="35">
        <v>17224</v>
      </c>
      <c r="AH45" s="35"/>
      <c r="AI45" s="35"/>
      <c r="AJ45" s="35"/>
      <c r="AK45" s="35"/>
      <c r="AL45" s="35"/>
      <c r="AM45" s="35"/>
      <c r="AN45" s="35"/>
      <c r="AO45" s="35"/>
      <c r="AP45" s="35">
        <v>0</v>
      </c>
      <c r="AQ45" s="35"/>
      <c r="AR45" s="35">
        <v>576731</v>
      </c>
      <c r="AS45" s="35"/>
      <c r="AT45" s="35">
        <f t="shared" si="5"/>
        <v>576731</v>
      </c>
      <c r="AU45" s="35"/>
      <c r="AV45" s="35"/>
      <c r="AW45" s="35"/>
      <c r="AX45" s="35">
        <v>1349316</v>
      </c>
      <c r="AY45" s="35"/>
      <c r="AZ45" s="35"/>
      <c r="BA45" s="35"/>
      <c r="BB45" s="35"/>
      <c r="BC45" s="35"/>
      <c r="BD45" s="35"/>
      <c r="BE45" s="35"/>
      <c r="BF45" s="35"/>
      <c r="BG45" s="35"/>
      <c r="BH45" s="35">
        <f t="shared" si="6"/>
        <v>0</v>
      </c>
      <c r="BI45" s="35"/>
      <c r="BJ45" s="35"/>
      <c r="BK45" s="35"/>
      <c r="BL45" s="35"/>
      <c r="BM45" s="35"/>
      <c r="BN45" s="35">
        <v>1130</v>
      </c>
      <c r="BO45" s="35"/>
      <c r="BP45" s="35">
        <v>15</v>
      </c>
      <c r="BQ45" s="35"/>
      <c r="BR45" s="35"/>
      <c r="BS45" s="35"/>
      <c r="BT45" s="35"/>
      <c r="BU45" s="37">
        <f t="shared" si="7"/>
        <v>0</v>
      </c>
      <c r="BV45" s="38">
        <f t="shared" si="8"/>
        <v>3596463</v>
      </c>
      <c r="BW45" s="38">
        <f t="shared" si="9"/>
        <v>3596463</v>
      </c>
    </row>
    <row r="46" spans="1:75" x14ac:dyDescent="0.25">
      <c r="A46" s="30">
        <v>38</v>
      </c>
      <c r="B46" s="31" t="s">
        <v>155</v>
      </c>
      <c r="C46" s="32" t="s">
        <v>156</v>
      </c>
      <c r="D46" s="33"/>
      <c r="E46" s="34">
        <v>3000000</v>
      </c>
      <c r="F46" s="34"/>
      <c r="G46" s="34"/>
      <c r="H46" s="34"/>
      <c r="I46" s="34">
        <f t="shared" si="0"/>
        <v>3000000</v>
      </c>
      <c r="J46" s="35">
        <v>84404</v>
      </c>
      <c r="K46" s="35">
        <v>2328367</v>
      </c>
      <c r="L46" s="35"/>
      <c r="M46" s="35">
        <f t="shared" si="1"/>
        <v>2328367</v>
      </c>
      <c r="N46" s="35">
        <v>54000</v>
      </c>
      <c r="O46" s="35">
        <v>2155010</v>
      </c>
      <c r="P46" s="35"/>
      <c r="Q46" s="35"/>
      <c r="R46" s="35"/>
      <c r="S46" s="35"/>
      <c r="T46" s="35"/>
      <c r="U46" s="35">
        <f t="shared" si="2"/>
        <v>2155010</v>
      </c>
      <c r="V46" s="35">
        <v>0</v>
      </c>
      <c r="W46" s="35">
        <v>450000</v>
      </c>
      <c r="X46" s="35"/>
      <c r="Y46" s="35"/>
      <c r="Z46" s="35"/>
      <c r="AA46" s="36">
        <f t="shared" si="3"/>
        <v>450000</v>
      </c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>
        <v>0</v>
      </c>
      <c r="AQ46" s="35">
        <v>48000</v>
      </c>
      <c r="AR46" s="35">
        <v>955797</v>
      </c>
      <c r="AS46" s="35"/>
      <c r="AT46" s="35">
        <f t="shared" si="5"/>
        <v>955797</v>
      </c>
      <c r="AU46" s="35"/>
      <c r="AV46" s="35"/>
      <c r="AW46" s="35">
        <v>0</v>
      </c>
      <c r="AX46" s="35">
        <v>1500000</v>
      </c>
      <c r="AY46" s="35"/>
      <c r="AZ46" s="35"/>
      <c r="BA46" s="35"/>
      <c r="BB46" s="35"/>
      <c r="BC46" s="35"/>
      <c r="BD46" s="35"/>
      <c r="BE46" s="35"/>
      <c r="BF46" s="35"/>
      <c r="BG46" s="35"/>
      <c r="BH46" s="35">
        <f t="shared" si="6"/>
        <v>0</v>
      </c>
      <c r="BI46" s="35"/>
      <c r="BJ46" s="35"/>
      <c r="BK46" s="35"/>
      <c r="BL46" s="35"/>
      <c r="BM46" s="35">
        <v>173</v>
      </c>
      <c r="BN46" s="35">
        <v>4600</v>
      </c>
      <c r="BO46" s="35"/>
      <c r="BP46" s="35">
        <v>221</v>
      </c>
      <c r="BQ46" s="35"/>
      <c r="BR46" s="35"/>
      <c r="BS46" s="35"/>
      <c r="BT46" s="35">
        <v>0</v>
      </c>
      <c r="BU46" s="37">
        <f t="shared" si="7"/>
        <v>186577</v>
      </c>
      <c r="BV46" s="38">
        <f t="shared" si="8"/>
        <v>10393995</v>
      </c>
      <c r="BW46" s="38">
        <f t="shared" si="9"/>
        <v>10580572</v>
      </c>
    </row>
    <row r="47" spans="1:75" x14ac:dyDescent="0.25">
      <c r="A47" s="30">
        <v>39</v>
      </c>
      <c r="B47" s="31" t="s">
        <v>157</v>
      </c>
      <c r="C47" s="32" t="s">
        <v>158</v>
      </c>
      <c r="D47" s="33"/>
      <c r="E47" s="34"/>
      <c r="F47" s="34"/>
      <c r="G47" s="34"/>
      <c r="H47" s="34"/>
      <c r="I47" s="34">
        <f t="shared" si="0"/>
        <v>0</v>
      </c>
      <c r="J47" s="35"/>
      <c r="K47" s="35">
        <v>135933</v>
      </c>
      <c r="L47" s="35"/>
      <c r="M47" s="35">
        <f t="shared" si="1"/>
        <v>135933</v>
      </c>
      <c r="N47" s="35"/>
      <c r="O47" s="35">
        <v>122253</v>
      </c>
      <c r="P47" s="35"/>
      <c r="Q47" s="35">
        <v>5768</v>
      </c>
      <c r="R47" s="35"/>
      <c r="S47" s="35"/>
      <c r="T47" s="35"/>
      <c r="U47" s="35">
        <f t="shared" si="2"/>
        <v>128021</v>
      </c>
      <c r="V47" s="35"/>
      <c r="W47" s="35">
        <v>3000</v>
      </c>
      <c r="X47" s="35"/>
      <c r="Y47" s="35"/>
      <c r="Z47" s="35"/>
      <c r="AA47" s="36">
        <f t="shared" si="3"/>
        <v>3000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>
        <v>0</v>
      </c>
      <c r="AQ47" s="35"/>
      <c r="AR47" s="35">
        <v>99814</v>
      </c>
      <c r="AS47" s="35"/>
      <c r="AT47" s="35">
        <f t="shared" si="5"/>
        <v>99814</v>
      </c>
      <c r="AU47" s="35"/>
      <c r="AV47" s="35"/>
      <c r="AW47" s="35"/>
      <c r="AX47" s="35">
        <v>122280</v>
      </c>
      <c r="AY47" s="35"/>
      <c r="AZ47" s="35"/>
      <c r="BA47" s="35"/>
      <c r="BB47" s="35"/>
      <c r="BC47" s="35"/>
      <c r="BD47" s="35"/>
      <c r="BE47" s="35"/>
      <c r="BF47" s="35"/>
      <c r="BG47" s="35"/>
      <c r="BH47" s="35">
        <f t="shared" si="6"/>
        <v>0</v>
      </c>
      <c r="BI47" s="35"/>
      <c r="BJ47" s="35"/>
      <c r="BK47" s="35"/>
      <c r="BL47" s="35"/>
      <c r="BM47" s="35"/>
      <c r="BN47" s="35">
        <v>360</v>
      </c>
      <c r="BO47" s="35"/>
      <c r="BP47" s="35"/>
      <c r="BQ47" s="35"/>
      <c r="BR47" s="35"/>
      <c r="BS47" s="35"/>
      <c r="BT47" s="35"/>
      <c r="BU47" s="37">
        <f t="shared" si="7"/>
        <v>0</v>
      </c>
      <c r="BV47" s="38">
        <f t="shared" si="8"/>
        <v>489408</v>
      </c>
      <c r="BW47" s="38">
        <f t="shared" si="9"/>
        <v>489408</v>
      </c>
    </row>
    <row r="48" spans="1:75" x14ac:dyDescent="0.25">
      <c r="A48" s="30">
        <v>40</v>
      </c>
      <c r="B48" s="31" t="s">
        <v>159</v>
      </c>
      <c r="C48" s="32" t="s">
        <v>160</v>
      </c>
      <c r="D48" s="33"/>
      <c r="E48" s="34">
        <f>1000+4000+1000</f>
        <v>6000</v>
      </c>
      <c r="F48" s="34"/>
      <c r="G48" s="34"/>
      <c r="H48" s="34"/>
      <c r="I48" s="34">
        <f t="shared" si="0"/>
        <v>6000</v>
      </c>
      <c r="J48" s="35"/>
      <c r="K48" s="35">
        <v>120000</v>
      </c>
      <c r="L48" s="35"/>
      <c r="M48" s="35">
        <f t="shared" si="1"/>
        <v>120000</v>
      </c>
      <c r="N48" s="35"/>
      <c r="O48" s="35">
        <v>100000</v>
      </c>
      <c r="P48" s="35"/>
      <c r="Q48" s="35"/>
      <c r="R48" s="35"/>
      <c r="S48" s="35"/>
      <c r="T48" s="35"/>
      <c r="U48" s="35">
        <f t="shared" si="2"/>
        <v>100000</v>
      </c>
      <c r="V48" s="35"/>
      <c r="W48" s="35">
        <v>700</v>
      </c>
      <c r="X48" s="35"/>
      <c r="Y48" s="35"/>
      <c r="Z48" s="35"/>
      <c r="AA48" s="36">
        <f t="shared" si="3"/>
        <v>700</v>
      </c>
      <c r="AB48" s="35"/>
      <c r="AC48" s="35"/>
      <c r="AD48" s="35"/>
      <c r="AE48" s="35"/>
      <c r="AF48" s="35"/>
      <c r="AG48" s="35">
        <v>1000</v>
      </c>
      <c r="AH48" s="35"/>
      <c r="AI48" s="35"/>
      <c r="AJ48" s="35"/>
      <c r="AK48" s="35"/>
      <c r="AL48" s="35"/>
      <c r="AM48" s="35"/>
      <c r="AN48" s="35"/>
      <c r="AO48" s="35"/>
      <c r="AP48" s="35">
        <v>0</v>
      </c>
      <c r="AQ48" s="35"/>
      <c r="AR48" s="35">
        <v>60000</v>
      </c>
      <c r="AS48" s="35"/>
      <c r="AT48" s="35">
        <f t="shared" si="5"/>
        <v>60000</v>
      </c>
      <c r="AU48" s="35"/>
      <c r="AV48" s="35"/>
      <c r="AW48" s="35"/>
      <c r="AX48" s="35">
        <v>70000</v>
      </c>
      <c r="AY48" s="35"/>
      <c r="AZ48" s="35"/>
      <c r="BA48" s="35"/>
      <c r="BB48" s="35"/>
      <c r="BC48" s="35"/>
      <c r="BD48" s="35"/>
      <c r="BE48" s="35"/>
      <c r="BF48" s="35"/>
      <c r="BG48" s="35"/>
      <c r="BH48" s="35">
        <f t="shared" si="6"/>
        <v>0</v>
      </c>
      <c r="BI48" s="35"/>
      <c r="BJ48" s="35"/>
      <c r="BK48" s="35"/>
      <c r="BL48" s="35"/>
      <c r="BM48" s="35"/>
      <c r="BN48" s="35">
        <v>700</v>
      </c>
      <c r="BO48" s="35"/>
      <c r="BP48" s="35"/>
      <c r="BQ48" s="35"/>
      <c r="BR48" s="35"/>
      <c r="BS48" s="35"/>
      <c r="BT48" s="35"/>
      <c r="BU48" s="37">
        <f t="shared" si="7"/>
        <v>0</v>
      </c>
      <c r="BV48" s="38">
        <f t="shared" si="8"/>
        <v>358400</v>
      </c>
      <c r="BW48" s="38">
        <f t="shared" si="9"/>
        <v>358400</v>
      </c>
    </row>
    <row r="49" spans="1:75" x14ac:dyDescent="0.25">
      <c r="A49" s="30">
        <v>41</v>
      </c>
      <c r="B49" s="31" t="s">
        <v>161</v>
      </c>
      <c r="C49" s="39" t="s">
        <v>162</v>
      </c>
      <c r="D49" s="33"/>
      <c r="E49" s="34"/>
      <c r="F49" s="34"/>
      <c r="G49" s="34"/>
      <c r="H49" s="34"/>
      <c r="I49" s="34">
        <f t="shared" si="0"/>
        <v>0</v>
      </c>
      <c r="J49" s="35"/>
      <c r="K49" s="35"/>
      <c r="L49" s="35"/>
      <c r="M49" s="35">
        <f t="shared" si="1"/>
        <v>0</v>
      </c>
      <c r="N49" s="35"/>
      <c r="O49" s="35"/>
      <c r="P49" s="35"/>
      <c r="Q49" s="35"/>
      <c r="R49" s="35"/>
      <c r="S49" s="35"/>
      <c r="T49" s="35"/>
      <c r="U49" s="35">
        <f t="shared" si="2"/>
        <v>0</v>
      </c>
      <c r="V49" s="35"/>
      <c r="W49" s="35"/>
      <c r="X49" s="35"/>
      <c r="Y49" s="35"/>
      <c r="Z49" s="35"/>
      <c r="AA49" s="36">
        <f t="shared" si="3"/>
        <v>0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>
        <v>0</v>
      </c>
      <c r="AQ49" s="35"/>
      <c r="AR49" s="35"/>
      <c r="AS49" s="35"/>
      <c r="AT49" s="35">
        <f t="shared" si="5"/>
        <v>0</v>
      </c>
      <c r="AU49" s="35"/>
      <c r="AV49" s="35"/>
      <c r="AW49" s="35"/>
      <c r="AX49" s="35"/>
      <c r="AY49" s="35"/>
      <c r="AZ49" s="35"/>
      <c r="BA49" s="35">
        <v>23500</v>
      </c>
      <c r="BB49" s="35">
        <v>13700000</v>
      </c>
      <c r="BC49" s="35"/>
      <c r="BD49" s="35"/>
      <c r="BE49" s="35"/>
      <c r="BF49" s="35"/>
      <c r="BG49" s="35"/>
      <c r="BH49" s="35">
        <f t="shared" si="6"/>
        <v>0</v>
      </c>
      <c r="BI49" s="35"/>
      <c r="BJ49" s="35"/>
      <c r="BK49" s="35"/>
      <c r="BL49" s="35"/>
      <c r="BM49" s="35"/>
      <c r="BN49" s="35"/>
      <c r="BO49" s="35"/>
      <c r="BP49" s="35"/>
      <c r="BQ49" s="35"/>
      <c r="BR49" s="35">
        <v>13200</v>
      </c>
      <c r="BS49" s="35"/>
      <c r="BT49" s="35"/>
      <c r="BU49" s="37">
        <f t="shared" si="7"/>
        <v>23500</v>
      </c>
      <c r="BV49" s="38">
        <f t="shared" si="8"/>
        <v>13713200</v>
      </c>
      <c r="BW49" s="38">
        <f t="shared" si="9"/>
        <v>13736700</v>
      </c>
    </row>
    <row r="50" spans="1:75" x14ac:dyDescent="0.25">
      <c r="A50" s="30">
        <v>42</v>
      </c>
      <c r="B50" s="31" t="s">
        <v>163</v>
      </c>
      <c r="C50" s="39" t="s">
        <v>164</v>
      </c>
      <c r="D50" s="33"/>
      <c r="E50" s="34"/>
      <c r="F50" s="34"/>
      <c r="G50" s="34"/>
      <c r="H50" s="34"/>
      <c r="I50" s="34">
        <f t="shared" si="0"/>
        <v>0</v>
      </c>
      <c r="J50" s="35"/>
      <c r="K50" s="35">
        <v>20000</v>
      </c>
      <c r="L50" s="35">
        <v>4500</v>
      </c>
      <c r="M50" s="35">
        <f t="shared" si="1"/>
        <v>24500</v>
      </c>
      <c r="N50" s="35"/>
      <c r="O50" s="35">
        <v>18000</v>
      </c>
      <c r="P50" s="35">
        <v>2000</v>
      </c>
      <c r="Q50" s="35"/>
      <c r="R50" s="35"/>
      <c r="S50" s="35"/>
      <c r="T50" s="35"/>
      <c r="U50" s="35">
        <f t="shared" si="2"/>
        <v>20000</v>
      </c>
      <c r="V50" s="35"/>
      <c r="W50" s="35"/>
      <c r="X50" s="35"/>
      <c r="Y50" s="35"/>
      <c r="Z50" s="35"/>
      <c r="AA50" s="36">
        <f t="shared" si="3"/>
        <v>0</v>
      </c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>
        <v>0</v>
      </c>
      <c r="AQ50" s="35"/>
      <c r="AR50" s="35">
        <v>12500</v>
      </c>
      <c r="AS50" s="35">
        <v>2500</v>
      </c>
      <c r="AT50" s="35">
        <f t="shared" si="5"/>
        <v>15000</v>
      </c>
      <c r="AU50" s="35"/>
      <c r="AV50" s="35"/>
      <c r="AW50" s="35"/>
      <c r="AX50" s="35">
        <v>10000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>
        <f t="shared" si="6"/>
        <v>0</v>
      </c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>
        <v>500</v>
      </c>
      <c r="BU50" s="37">
        <f t="shared" si="7"/>
        <v>0</v>
      </c>
      <c r="BV50" s="38">
        <f t="shared" si="8"/>
        <v>70000</v>
      </c>
      <c r="BW50" s="38">
        <f t="shared" si="9"/>
        <v>70000</v>
      </c>
    </row>
    <row r="51" spans="1:75" x14ac:dyDescent="0.25">
      <c r="A51" s="30">
        <v>43</v>
      </c>
      <c r="B51" s="31" t="s">
        <v>165</v>
      </c>
      <c r="C51" s="39" t="s">
        <v>166</v>
      </c>
      <c r="D51" s="33"/>
      <c r="E51" s="34">
        <v>1172</v>
      </c>
      <c r="F51" s="34"/>
      <c r="G51" s="34"/>
      <c r="H51" s="34"/>
      <c r="I51" s="34">
        <f t="shared" si="0"/>
        <v>1172</v>
      </c>
      <c r="J51" s="35"/>
      <c r="K51" s="35">
        <v>50011</v>
      </c>
      <c r="L51" s="35"/>
      <c r="M51" s="35">
        <f t="shared" si="1"/>
        <v>50011</v>
      </c>
      <c r="N51" s="35"/>
      <c r="O51" s="35">
        <v>55038</v>
      </c>
      <c r="P51" s="35"/>
      <c r="Q51" s="35"/>
      <c r="R51" s="35"/>
      <c r="S51" s="35"/>
      <c r="T51" s="35"/>
      <c r="U51" s="35">
        <f t="shared" si="2"/>
        <v>55038</v>
      </c>
      <c r="V51" s="35"/>
      <c r="W51" s="35"/>
      <c r="X51" s="35"/>
      <c r="Y51" s="35"/>
      <c r="Z51" s="35"/>
      <c r="AA51" s="36">
        <f t="shared" si="3"/>
        <v>0</v>
      </c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>
        <v>0</v>
      </c>
      <c r="AQ51" s="35"/>
      <c r="AR51" s="35">
        <v>23525</v>
      </c>
      <c r="AS51" s="35"/>
      <c r="AT51" s="35">
        <f t="shared" si="5"/>
        <v>23525</v>
      </c>
      <c r="AU51" s="35"/>
      <c r="AV51" s="35"/>
      <c r="AW51" s="35"/>
      <c r="AX51" s="35">
        <v>11510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>
        <f t="shared" si="6"/>
        <v>0</v>
      </c>
      <c r="BI51" s="35"/>
      <c r="BJ51" s="35"/>
      <c r="BK51" s="35"/>
      <c r="BL51" s="35"/>
      <c r="BM51" s="35"/>
      <c r="BN51" s="35">
        <v>180</v>
      </c>
      <c r="BO51" s="35"/>
      <c r="BP51" s="35">
        <v>100</v>
      </c>
      <c r="BQ51" s="35"/>
      <c r="BR51" s="35"/>
      <c r="BS51" s="35"/>
      <c r="BT51" s="35"/>
      <c r="BU51" s="37">
        <f t="shared" si="7"/>
        <v>0</v>
      </c>
      <c r="BV51" s="38">
        <f t="shared" si="8"/>
        <v>141536</v>
      </c>
      <c r="BW51" s="38">
        <f t="shared" si="9"/>
        <v>141536</v>
      </c>
    </row>
    <row r="52" spans="1:75" x14ac:dyDescent="0.25">
      <c r="A52" s="30">
        <v>44</v>
      </c>
      <c r="B52" s="31" t="s">
        <v>167</v>
      </c>
      <c r="C52" s="32" t="s">
        <v>168</v>
      </c>
      <c r="D52" s="33"/>
      <c r="E52" s="34">
        <v>171331</v>
      </c>
      <c r="F52" s="34"/>
      <c r="G52" s="34"/>
      <c r="H52" s="34"/>
      <c r="I52" s="34">
        <f t="shared" si="0"/>
        <v>171331</v>
      </c>
      <c r="J52" s="35"/>
      <c r="K52" s="35">
        <v>169263</v>
      </c>
      <c r="L52" s="35"/>
      <c r="M52" s="35">
        <f t="shared" si="1"/>
        <v>169263</v>
      </c>
      <c r="N52" s="35"/>
      <c r="O52" s="35">
        <v>148000</v>
      </c>
      <c r="P52" s="35"/>
      <c r="Q52" s="35"/>
      <c r="R52" s="35"/>
      <c r="S52" s="35"/>
      <c r="T52" s="35"/>
      <c r="U52" s="35">
        <f t="shared" si="2"/>
        <v>148000</v>
      </c>
      <c r="V52" s="35"/>
      <c r="W52" s="35">
        <v>45750</v>
      </c>
      <c r="X52" s="35"/>
      <c r="Y52" s="35"/>
      <c r="Z52" s="35"/>
      <c r="AA52" s="36">
        <f t="shared" si="3"/>
        <v>45750</v>
      </c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>
        <v>0</v>
      </c>
      <c r="AQ52" s="35"/>
      <c r="AR52" s="35">
        <v>117029</v>
      </c>
      <c r="AS52" s="35"/>
      <c r="AT52" s="35">
        <f t="shared" si="5"/>
        <v>117029</v>
      </c>
      <c r="AU52" s="35"/>
      <c r="AV52" s="35"/>
      <c r="AW52" s="35"/>
      <c r="AX52" s="35">
        <v>239432</v>
      </c>
      <c r="AY52" s="35"/>
      <c r="AZ52" s="35"/>
      <c r="BA52" s="35"/>
      <c r="BB52" s="35"/>
      <c r="BC52" s="35"/>
      <c r="BD52" s="35"/>
      <c r="BE52" s="35"/>
      <c r="BF52" s="35"/>
      <c r="BG52" s="35"/>
      <c r="BH52" s="35">
        <f t="shared" si="6"/>
        <v>0</v>
      </c>
      <c r="BI52" s="35"/>
      <c r="BJ52" s="35"/>
      <c r="BK52" s="35"/>
      <c r="BL52" s="35"/>
      <c r="BM52" s="35"/>
      <c r="BN52" s="35">
        <v>1080</v>
      </c>
      <c r="BO52" s="35"/>
      <c r="BP52" s="35">
        <v>30</v>
      </c>
      <c r="BQ52" s="35"/>
      <c r="BR52" s="35"/>
      <c r="BS52" s="35"/>
      <c r="BT52" s="35"/>
      <c r="BU52" s="37">
        <f t="shared" si="7"/>
        <v>0</v>
      </c>
      <c r="BV52" s="38">
        <f t="shared" si="8"/>
        <v>891915</v>
      </c>
      <c r="BW52" s="38">
        <f t="shared" si="9"/>
        <v>891915</v>
      </c>
    </row>
    <row r="53" spans="1:75" x14ac:dyDescent="0.25">
      <c r="A53" s="30">
        <v>45</v>
      </c>
      <c r="B53" s="31" t="s">
        <v>169</v>
      </c>
      <c r="C53" s="32" t="s">
        <v>170</v>
      </c>
      <c r="D53" s="33"/>
      <c r="E53" s="34">
        <v>11000</v>
      </c>
      <c r="F53" s="34"/>
      <c r="G53" s="34"/>
      <c r="H53" s="34"/>
      <c r="I53" s="34">
        <f t="shared" si="0"/>
        <v>11000</v>
      </c>
      <c r="J53" s="35"/>
      <c r="K53" s="35">
        <v>90000</v>
      </c>
      <c r="L53" s="35"/>
      <c r="M53" s="35">
        <f t="shared" si="1"/>
        <v>90000</v>
      </c>
      <c r="N53" s="35"/>
      <c r="O53" s="35">
        <v>100000</v>
      </c>
      <c r="P53" s="35"/>
      <c r="Q53" s="35"/>
      <c r="R53" s="35"/>
      <c r="S53" s="35"/>
      <c r="T53" s="35"/>
      <c r="U53" s="35">
        <f t="shared" si="2"/>
        <v>100000</v>
      </c>
      <c r="V53" s="35"/>
      <c r="W53" s="35">
        <v>6500</v>
      </c>
      <c r="X53" s="35"/>
      <c r="Y53" s="35"/>
      <c r="Z53" s="35"/>
      <c r="AA53" s="36">
        <f t="shared" si="3"/>
        <v>6500</v>
      </c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>
        <v>0</v>
      </c>
      <c r="AQ53" s="35"/>
      <c r="AR53" s="35">
        <v>80000</v>
      </c>
      <c r="AS53" s="35"/>
      <c r="AT53" s="35">
        <f t="shared" si="5"/>
        <v>80000</v>
      </c>
      <c r="AU53" s="35"/>
      <c r="AV53" s="35"/>
      <c r="AW53" s="35"/>
      <c r="AX53" s="35">
        <v>120000</v>
      </c>
      <c r="AY53" s="35"/>
      <c r="AZ53" s="35"/>
      <c r="BA53" s="35"/>
      <c r="BB53" s="35"/>
      <c r="BC53" s="35"/>
      <c r="BD53" s="35"/>
      <c r="BE53" s="35"/>
      <c r="BF53" s="35"/>
      <c r="BG53" s="35"/>
      <c r="BH53" s="35">
        <f t="shared" si="6"/>
        <v>0</v>
      </c>
      <c r="BI53" s="35"/>
      <c r="BJ53" s="35"/>
      <c r="BK53" s="35"/>
      <c r="BL53" s="35"/>
      <c r="BM53" s="35"/>
      <c r="BN53" s="35">
        <v>500</v>
      </c>
      <c r="BO53" s="35"/>
      <c r="BP53" s="35"/>
      <c r="BQ53" s="35"/>
      <c r="BR53" s="35"/>
      <c r="BS53" s="35"/>
      <c r="BT53" s="35"/>
      <c r="BU53" s="37">
        <f t="shared" si="7"/>
        <v>0</v>
      </c>
      <c r="BV53" s="38">
        <f t="shared" si="8"/>
        <v>408000</v>
      </c>
      <c r="BW53" s="38">
        <f t="shared" si="9"/>
        <v>408000</v>
      </c>
    </row>
    <row r="54" spans="1:75" x14ac:dyDescent="0.25">
      <c r="A54" s="30">
        <v>46</v>
      </c>
      <c r="B54" s="31" t="s">
        <v>171</v>
      </c>
      <c r="C54" s="32" t="s">
        <v>172</v>
      </c>
      <c r="D54" s="33"/>
      <c r="E54" s="34">
        <v>256845</v>
      </c>
      <c r="F54" s="34"/>
      <c r="G54" s="34"/>
      <c r="H54" s="34"/>
      <c r="I54" s="34">
        <f t="shared" si="0"/>
        <v>256845</v>
      </c>
      <c r="J54" s="35"/>
      <c r="K54" s="35"/>
      <c r="L54" s="35"/>
      <c r="M54" s="35">
        <f t="shared" si="1"/>
        <v>0</v>
      </c>
      <c r="N54" s="35"/>
      <c r="O54" s="35">
        <v>949285</v>
      </c>
      <c r="P54" s="35"/>
      <c r="Q54" s="35"/>
      <c r="R54" s="35"/>
      <c r="S54" s="35"/>
      <c r="T54" s="35"/>
      <c r="U54" s="35">
        <f t="shared" si="2"/>
        <v>949285</v>
      </c>
      <c r="V54" s="35"/>
      <c r="W54" s="35">
        <v>10076</v>
      </c>
      <c r="X54" s="35"/>
      <c r="Y54" s="35"/>
      <c r="Z54" s="35"/>
      <c r="AA54" s="36">
        <f t="shared" si="3"/>
        <v>10076</v>
      </c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>
        <v>0</v>
      </c>
      <c r="AQ54" s="35"/>
      <c r="AR54" s="35">
        <v>548655</v>
      </c>
      <c r="AS54" s="35"/>
      <c r="AT54" s="35">
        <f t="shared" si="5"/>
        <v>548655</v>
      </c>
      <c r="AU54" s="35"/>
      <c r="AV54" s="35"/>
      <c r="AW54" s="35"/>
      <c r="AX54" s="35">
        <v>742376</v>
      </c>
      <c r="AY54" s="35"/>
      <c r="AZ54" s="35"/>
      <c r="BA54" s="35"/>
      <c r="BB54" s="35"/>
      <c r="BC54" s="35"/>
      <c r="BD54" s="35"/>
      <c r="BE54" s="35"/>
      <c r="BF54" s="35"/>
      <c r="BG54" s="35"/>
      <c r="BH54" s="35">
        <f t="shared" si="6"/>
        <v>0</v>
      </c>
      <c r="BI54" s="35"/>
      <c r="BJ54" s="35"/>
      <c r="BK54" s="35"/>
      <c r="BL54" s="35"/>
      <c r="BM54" s="35"/>
      <c r="BN54" s="35">
        <v>462</v>
      </c>
      <c r="BO54" s="35"/>
      <c r="BP54" s="35"/>
      <c r="BQ54" s="35"/>
      <c r="BR54" s="35"/>
      <c r="BS54" s="35"/>
      <c r="BT54" s="35"/>
      <c r="BU54" s="37">
        <f t="shared" si="7"/>
        <v>0</v>
      </c>
      <c r="BV54" s="38">
        <f t="shared" si="8"/>
        <v>2507699</v>
      </c>
      <c r="BW54" s="38">
        <f t="shared" si="9"/>
        <v>2507699</v>
      </c>
    </row>
    <row r="55" spans="1:75" x14ac:dyDescent="0.25">
      <c r="A55" s="30">
        <v>47</v>
      </c>
      <c r="B55" s="31" t="s">
        <v>173</v>
      </c>
      <c r="C55" s="32" t="s">
        <v>174</v>
      </c>
      <c r="D55" s="33"/>
      <c r="E55" s="34">
        <v>70000</v>
      </c>
      <c r="F55" s="34">
        <v>100</v>
      </c>
      <c r="G55" s="34">
        <v>0</v>
      </c>
      <c r="H55" s="34">
        <v>0</v>
      </c>
      <c r="I55" s="34">
        <f t="shared" si="0"/>
        <v>70100</v>
      </c>
      <c r="J55" s="35"/>
      <c r="K55" s="35">
        <v>130000</v>
      </c>
      <c r="L55" s="35">
        <v>100</v>
      </c>
      <c r="M55" s="35">
        <f t="shared" si="1"/>
        <v>130100</v>
      </c>
      <c r="N55" s="35"/>
      <c r="O55" s="35">
        <v>125000</v>
      </c>
      <c r="P55" s="35">
        <v>100</v>
      </c>
      <c r="Q55" s="35">
        <v>500</v>
      </c>
      <c r="R55" s="35">
        <v>100</v>
      </c>
      <c r="S55" s="35"/>
      <c r="T55" s="35">
        <v>0</v>
      </c>
      <c r="U55" s="35">
        <f t="shared" si="2"/>
        <v>125700</v>
      </c>
      <c r="V55" s="35"/>
      <c r="W55" s="35">
        <v>60000</v>
      </c>
      <c r="X55" s="35">
        <v>100</v>
      </c>
      <c r="Y55" s="35">
        <v>100</v>
      </c>
      <c r="Z55" s="35">
        <v>0</v>
      </c>
      <c r="AA55" s="36">
        <f t="shared" si="3"/>
        <v>60200</v>
      </c>
      <c r="AB55" s="35"/>
      <c r="AC55" s="35"/>
      <c r="AD55" s="35"/>
      <c r="AE55" s="35"/>
      <c r="AF55" s="35"/>
      <c r="AG55" s="35"/>
      <c r="AH55" s="35"/>
      <c r="AI55" s="35">
        <v>2000</v>
      </c>
      <c r="AJ55" s="35"/>
      <c r="AK55" s="35">
        <v>300</v>
      </c>
      <c r="AL55" s="35"/>
      <c r="AM55" s="35"/>
      <c r="AN55" s="35"/>
      <c r="AO55" s="35"/>
      <c r="AP55" s="35">
        <v>0</v>
      </c>
      <c r="AQ55" s="35"/>
      <c r="AR55" s="35">
        <v>70000</v>
      </c>
      <c r="AS55" s="35">
        <v>100</v>
      </c>
      <c r="AT55" s="35">
        <f t="shared" si="5"/>
        <v>70100</v>
      </c>
      <c r="AU55" s="35"/>
      <c r="AV55" s="35"/>
      <c r="AW55" s="35"/>
      <c r="AX55" s="35">
        <v>70000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5">
        <f t="shared" si="6"/>
        <v>0</v>
      </c>
      <c r="BI55" s="35"/>
      <c r="BJ55" s="35"/>
      <c r="BK55" s="35"/>
      <c r="BL55" s="35"/>
      <c r="BM55" s="35"/>
      <c r="BN55" s="35">
        <v>800</v>
      </c>
      <c r="BO55" s="35"/>
      <c r="BP55" s="35"/>
      <c r="BQ55" s="35"/>
      <c r="BR55" s="35"/>
      <c r="BS55" s="35"/>
      <c r="BT55" s="35"/>
      <c r="BU55" s="37">
        <f t="shared" si="7"/>
        <v>0</v>
      </c>
      <c r="BV55" s="38">
        <f t="shared" si="8"/>
        <v>529300</v>
      </c>
      <c r="BW55" s="38">
        <f t="shared" si="9"/>
        <v>529300</v>
      </c>
    </row>
    <row r="56" spans="1:75" x14ac:dyDescent="0.25">
      <c r="A56" s="30">
        <v>48</v>
      </c>
      <c r="B56" s="31" t="s">
        <v>175</v>
      </c>
      <c r="C56" s="39" t="s">
        <v>176</v>
      </c>
      <c r="D56" s="33"/>
      <c r="E56" s="34">
        <v>430000</v>
      </c>
      <c r="F56" s="34"/>
      <c r="G56" s="34"/>
      <c r="H56" s="34"/>
      <c r="I56" s="34">
        <f t="shared" si="0"/>
        <v>430000</v>
      </c>
      <c r="J56" s="35"/>
      <c r="K56" s="35">
        <v>270000</v>
      </c>
      <c r="L56" s="35"/>
      <c r="M56" s="35">
        <f t="shared" si="1"/>
        <v>270000</v>
      </c>
      <c r="N56" s="35"/>
      <c r="O56" s="35">
        <v>260000</v>
      </c>
      <c r="P56" s="35"/>
      <c r="Q56" s="35"/>
      <c r="R56" s="35"/>
      <c r="S56" s="35"/>
      <c r="T56" s="35"/>
      <c r="U56" s="35">
        <f t="shared" si="2"/>
        <v>260000</v>
      </c>
      <c r="V56" s="35"/>
      <c r="W56" s="35">
        <v>230500</v>
      </c>
      <c r="X56" s="35"/>
      <c r="Y56" s="35"/>
      <c r="Z56" s="35"/>
      <c r="AA56" s="36">
        <f t="shared" si="3"/>
        <v>230500</v>
      </c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>
        <v>0</v>
      </c>
      <c r="AQ56" s="35"/>
      <c r="AR56" s="35">
        <v>135973</v>
      </c>
      <c r="AS56" s="35"/>
      <c r="AT56" s="35">
        <f t="shared" si="5"/>
        <v>135973</v>
      </c>
      <c r="AU56" s="35"/>
      <c r="AV56" s="35"/>
      <c r="AW56" s="35"/>
      <c r="AX56" s="35">
        <f>32000+63924</f>
        <v>95924</v>
      </c>
      <c r="AY56" s="35"/>
      <c r="AZ56" s="35"/>
      <c r="BA56" s="35"/>
      <c r="BB56" s="35"/>
      <c r="BC56" s="35"/>
      <c r="BD56" s="35"/>
      <c r="BE56" s="35"/>
      <c r="BF56" s="35"/>
      <c r="BG56" s="35"/>
      <c r="BH56" s="35">
        <f t="shared" si="6"/>
        <v>0</v>
      </c>
      <c r="BI56" s="35"/>
      <c r="BJ56" s="35"/>
      <c r="BK56" s="35"/>
      <c r="BL56" s="35"/>
      <c r="BM56" s="35"/>
      <c r="BN56" s="35">
        <v>1850</v>
      </c>
      <c r="BO56" s="35"/>
      <c r="BP56" s="35"/>
      <c r="BQ56" s="35"/>
      <c r="BR56" s="35"/>
      <c r="BS56" s="35"/>
      <c r="BT56" s="35"/>
      <c r="BU56" s="37">
        <f t="shared" si="7"/>
        <v>0</v>
      </c>
      <c r="BV56" s="38">
        <f t="shared" si="8"/>
        <v>1424247</v>
      </c>
      <c r="BW56" s="38">
        <f t="shared" si="9"/>
        <v>1424247</v>
      </c>
    </row>
    <row r="57" spans="1:75" x14ac:dyDescent="0.25">
      <c r="A57" s="30">
        <v>49</v>
      </c>
      <c r="B57" s="31" t="s">
        <v>177</v>
      </c>
      <c r="C57" s="32" t="s">
        <v>178</v>
      </c>
      <c r="D57" s="33"/>
      <c r="E57" s="34">
        <v>96000</v>
      </c>
      <c r="F57" s="34"/>
      <c r="G57" s="34"/>
      <c r="H57" s="34"/>
      <c r="I57" s="34">
        <f t="shared" si="0"/>
        <v>96000</v>
      </c>
      <c r="J57" s="35"/>
      <c r="K57" s="35">
        <v>705000</v>
      </c>
      <c r="L57" s="35">
        <v>4500</v>
      </c>
      <c r="M57" s="35">
        <f t="shared" si="1"/>
        <v>709500</v>
      </c>
      <c r="N57" s="35"/>
      <c r="O57" s="35">
        <v>827000</v>
      </c>
      <c r="P57" s="35">
        <v>3000</v>
      </c>
      <c r="Q57" s="35"/>
      <c r="R57" s="35"/>
      <c r="S57" s="35"/>
      <c r="T57" s="35"/>
      <c r="U57" s="35">
        <f t="shared" si="2"/>
        <v>830000</v>
      </c>
      <c r="V57" s="35"/>
      <c r="W57" s="35">
        <v>5000</v>
      </c>
      <c r="X57" s="35"/>
      <c r="Y57" s="35"/>
      <c r="Z57" s="35"/>
      <c r="AA57" s="36">
        <f t="shared" si="3"/>
        <v>5000</v>
      </c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>
        <v>0</v>
      </c>
      <c r="AQ57" s="35"/>
      <c r="AR57" s="35">
        <v>348000</v>
      </c>
      <c r="AS57" s="35"/>
      <c r="AT57" s="35">
        <f t="shared" si="5"/>
        <v>348000</v>
      </c>
      <c r="AU57" s="35"/>
      <c r="AV57" s="35"/>
      <c r="AW57" s="35"/>
      <c r="AX57" s="35">
        <v>480000</v>
      </c>
      <c r="AY57" s="35"/>
      <c r="AZ57" s="35"/>
      <c r="BA57" s="35"/>
      <c r="BB57" s="35"/>
      <c r="BC57" s="35"/>
      <c r="BD57" s="35"/>
      <c r="BE57" s="35"/>
      <c r="BF57" s="35"/>
      <c r="BG57" s="35"/>
      <c r="BH57" s="35">
        <f t="shared" si="6"/>
        <v>0</v>
      </c>
      <c r="BI57" s="35"/>
      <c r="BJ57" s="35"/>
      <c r="BK57" s="35"/>
      <c r="BL57" s="35"/>
      <c r="BM57" s="35"/>
      <c r="BN57" s="35">
        <v>7000</v>
      </c>
      <c r="BO57" s="35"/>
      <c r="BP57" s="35"/>
      <c r="BQ57" s="35"/>
      <c r="BR57" s="35"/>
      <c r="BS57" s="35"/>
      <c r="BT57" s="35"/>
      <c r="BU57" s="37">
        <f t="shared" si="7"/>
        <v>0</v>
      </c>
      <c r="BV57" s="38">
        <f t="shared" si="8"/>
        <v>2475500</v>
      </c>
      <c r="BW57" s="38">
        <f t="shared" si="9"/>
        <v>2475500</v>
      </c>
    </row>
    <row r="58" spans="1:75" x14ac:dyDescent="0.25">
      <c r="A58" s="30">
        <v>50</v>
      </c>
      <c r="B58" s="31" t="s">
        <v>179</v>
      </c>
      <c r="C58" s="32" t="s">
        <v>180</v>
      </c>
      <c r="D58" s="33"/>
      <c r="E58" s="34">
        <v>1262</v>
      </c>
      <c r="F58" s="34"/>
      <c r="G58" s="34"/>
      <c r="H58" s="34"/>
      <c r="I58" s="34">
        <f t="shared" si="0"/>
        <v>1262</v>
      </c>
      <c r="J58" s="35"/>
      <c r="K58" s="35">
        <v>37327</v>
      </c>
      <c r="L58" s="35"/>
      <c r="M58" s="35">
        <f t="shared" si="1"/>
        <v>37327</v>
      </c>
      <c r="N58" s="35"/>
      <c r="O58" s="35">
        <v>28702</v>
      </c>
      <c r="P58" s="35"/>
      <c r="Q58" s="35"/>
      <c r="R58" s="35"/>
      <c r="S58" s="35"/>
      <c r="T58" s="35"/>
      <c r="U58" s="35">
        <f t="shared" si="2"/>
        <v>28702</v>
      </c>
      <c r="V58" s="35"/>
      <c r="W58" s="35"/>
      <c r="X58" s="35"/>
      <c r="Y58" s="35"/>
      <c r="Z58" s="35"/>
      <c r="AA58" s="36">
        <f t="shared" si="3"/>
        <v>0</v>
      </c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>
        <v>0</v>
      </c>
      <c r="AQ58" s="35"/>
      <c r="AR58" s="35">
        <v>23222</v>
      </c>
      <c r="AS58" s="35"/>
      <c r="AT58" s="35">
        <f t="shared" si="5"/>
        <v>23222</v>
      </c>
      <c r="AU58" s="35"/>
      <c r="AV58" s="35"/>
      <c r="AW58" s="35"/>
      <c r="AX58" s="35">
        <v>9719</v>
      </c>
      <c r="AY58" s="35"/>
      <c r="AZ58" s="35"/>
      <c r="BA58" s="35"/>
      <c r="BB58" s="35"/>
      <c r="BC58" s="35"/>
      <c r="BD58" s="35"/>
      <c r="BE58" s="35"/>
      <c r="BF58" s="35"/>
      <c r="BG58" s="35"/>
      <c r="BH58" s="35">
        <f t="shared" si="6"/>
        <v>0</v>
      </c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7">
        <f t="shared" si="7"/>
        <v>0</v>
      </c>
      <c r="BV58" s="38">
        <f t="shared" si="8"/>
        <v>100232</v>
      </c>
      <c r="BW58" s="38">
        <f t="shared" si="9"/>
        <v>100232</v>
      </c>
    </row>
    <row r="59" spans="1:75" x14ac:dyDescent="0.25">
      <c r="A59" s="30">
        <v>51</v>
      </c>
      <c r="B59" s="31" t="s">
        <v>181</v>
      </c>
      <c r="C59" s="32" t="s">
        <v>182</v>
      </c>
      <c r="D59" s="33"/>
      <c r="E59" s="34">
        <v>4100000</v>
      </c>
      <c r="F59" s="34"/>
      <c r="G59" s="34"/>
      <c r="H59" s="34"/>
      <c r="I59" s="34">
        <f t="shared" si="0"/>
        <v>4100000</v>
      </c>
      <c r="J59" s="35"/>
      <c r="K59" s="35">
        <v>400000</v>
      </c>
      <c r="L59" s="35"/>
      <c r="M59" s="35">
        <f t="shared" si="1"/>
        <v>400000</v>
      </c>
      <c r="N59" s="35"/>
      <c r="O59" s="35">
        <v>400000</v>
      </c>
      <c r="P59" s="35"/>
      <c r="Q59" s="35"/>
      <c r="R59" s="35"/>
      <c r="S59" s="35"/>
      <c r="T59" s="35"/>
      <c r="U59" s="35">
        <f t="shared" si="2"/>
        <v>400000</v>
      </c>
      <c r="V59" s="35"/>
      <c r="W59" s="35"/>
      <c r="X59" s="35"/>
      <c r="Y59" s="35"/>
      <c r="Z59" s="35"/>
      <c r="AA59" s="36">
        <f t="shared" si="3"/>
        <v>0</v>
      </c>
      <c r="AB59" s="35"/>
      <c r="AC59" s="35"/>
      <c r="AD59" s="35"/>
      <c r="AE59" s="35">
        <v>500</v>
      </c>
      <c r="AF59" s="35"/>
      <c r="AG59" s="35">
        <v>800</v>
      </c>
      <c r="AH59" s="35"/>
      <c r="AI59" s="35"/>
      <c r="AJ59" s="35"/>
      <c r="AK59" s="35"/>
      <c r="AL59" s="35"/>
      <c r="AM59" s="35"/>
      <c r="AN59" s="35"/>
      <c r="AO59" s="35"/>
      <c r="AP59" s="35">
        <v>0</v>
      </c>
      <c r="AQ59" s="35"/>
      <c r="AR59" s="35">
        <v>300000</v>
      </c>
      <c r="AS59" s="35"/>
      <c r="AT59" s="35">
        <f t="shared" si="5"/>
        <v>300000</v>
      </c>
      <c r="AU59" s="35"/>
      <c r="AV59" s="35"/>
      <c r="AW59" s="35"/>
      <c r="AX59" s="35">
        <v>500000</v>
      </c>
      <c r="AY59" s="35"/>
      <c r="AZ59" s="35"/>
      <c r="BA59" s="35"/>
      <c r="BB59" s="35"/>
      <c r="BC59" s="35"/>
      <c r="BD59" s="35"/>
      <c r="BE59" s="35"/>
      <c r="BF59" s="35"/>
      <c r="BG59" s="35"/>
      <c r="BH59" s="35">
        <f t="shared" si="6"/>
        <v>0</v>
      </c>
      <c r="BI59" s="35"/>
      <c r="BJ59" s="35"/>
      <c r="BK59" s="35"/>
      <c r="BL59" s="35"/>
      <c r="BM59" s="35"/>
      <c r="BN59" s="35">
        <v>1200</v>
      </c>
      <c r="BO59" s="35"/>
      <c r="BP59" s="35"/>
      <c r="BQ59" s="35"/>
      <c r="BR59" s="35"/>
      <c r="BS59" s="35"/>
      <c r="BT59" s="35"/>
      <c r="BU59" s="37">
        <f t="shared" si="7"/>
        <v>0</v>
      </c>
      <c r="BV59" s="38">
        <f t="shared" si="8"/>
        <v>5702500</v>
      </c>
      <c r="BW59" s="38">
        <f t="shared" si="9"/>
        <v>5702500</v>
      </c>
    </row>
    <row r="60" spans="1:75" x14ac:dyDescent="0.25">
      <c r="A60" s="30">
        <v>52</v>
      </c>
      <c r="B60" s="31" t="s">
        <v>183</v>
      </c>
      <c r="C60" s="32" t="s">
        <v>184</v>
      </c>
      <c r="D60" s="33"/>
      <c r="E60" s="34">
        <v>2000</v>
      </c>
      <c r="F60" s="34"/>
      <c r="G60" s="34"/>
      <c r="H60" s="34"/>
      <c r="I60" s="34">
        <f t="shared" si="0"/>
        <v>2000</v>
      </c>
      <c r="J60" s="35"/>
      <c r="K60" s="35">
        <v>150700</v>
      </c>
      <c r="L60" s="35">
        <v>12870</v>
      </c>
      <c r="M60" s="35">
        <f t="shared" si="1"/>
        <v>163570</v>
      </c>
      <c r="N60" s="35"/>
      <c r="O60" s="35">
        <v>143000</v>
      </c>
      <c r="P60" s="35">
        <v>5830</v>
      </c>
      <c r="Q60" s="35"/>
      <c r="R60" s="35"/>
      <c r="S60" s="35"/>
      <c r="T60" s="35"/>
      <c r="U60" s="35">
        <f t="shared" si="2"/>
        <v>148830</v>
      </c>
      <c r="V60" s="35"/>
      <c r="W60" s="35"/>
      <c r="X60" s="35"/>
      <c r="Y60" s="35"/>
      <c r="Z60" s="35"/>
      <c r="AA60" s="36">
        <f t="shared" si="3"/>
        <v>0</v>
      </c>
      <c r="AB60" s="35"/>
      <c r="AC60" s="35"/>
      <c r="AD60" s="35"/>
      <c r="AE60" s="35">
        <v>259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>
        <v>0</v>
      </c>
      <c r="AQ60" s="35"/>
      <c r="AR60" s="35">
        <v>85470</v>
      </c>
      <c r="AS60" s="35">
        <v>7040</v>
      </c>
      <c r="AT60" s="35">
        <f t="shared" si="5"/>
        <v>92510</v>
      </c>
      <c r="AU60" s="35"/>
      <c r="AV60" s="35"/>
      <c r="AW60" s="35"/>
      <c r="AX60" s="35">
        <v>73480</v>
      </c>
      <c r="AY60" s="35"/>
      <c r="AZ60" s="35"/>
      <c r="BA60" s="35"/>
      <c r="BB60" s="35"/>
      <c r="BC60" s="35"/>
      <c r="BD60" s="35"/>
      <c r="BE60" s="35"/>
      <c r="BF60" s="35"/>
      <c r="BG60" s="35"/>
      <c r="BH60" s="35">
        <f t="shared" si="6"/>
        <v>0</v>
      </c>
      <c r="BI60" s="35"/>
      <c r="BJ60" s="35"/>
      <c r="BK60" s="35"/>
      <c r="BL60" s="35"/>
      <c r="BM60" s="35"/>
      <c r="BN60" s="35">
        <v>396</v>
      </c>
      <c r="BO60" s="35"/>
      <c r="BP60" s="35">
        <v>358</v>
      </c>
      <c r="BQ60" s="35"/>
      <c r="BR60" s="35"/>
      <c r="BS60" s="35"/>
      <c r="BT60" s="35"/>
      <c r="BU60" s="37">
        <f t="shared" si="7"/>
        <v>0</v>
      </c>
      <c r="BV60" s="38">
        <f t="shared" si="8"/>
        <v>481403</v>
      </c>
      <c r="BW60" s="38">
        <f t="shared" si="9"/>
        <v>481403</v>
      </c>
    </row>
    <row r="61" spans="1:75" x14ac:dyDescent="0.25">
      <c r="A61" s="30">
        <v>53</v>
      </c>
      <c r="B61" s="31" t="s">
        <v>185</v>
      </c>
      <c r="C61" s="32" t="s">
        <v>186</v>
      </c>
      <c r="D61" s="33"/>
      <c r="E61" s="34">
        <v>3000</v>
      </c>
      <c r="F61" s="34"/>
      <c r="G61" s="34"/>
      <c r="H61" s="34"/>
      <c r="I61" s="34">
        <f t="shared" si="0"/>
        <v>3000</v>
      </c>
      <c r="J61" s="35"/>
      <c r="K61" s="35">
        <v>20000</v>
      </c>
      <c r="L61" s="35">
        <v>10000</v>
      </c>
      <c r="M61" s="35">
        <f t="shared" si="1"/>
        <v>30000</v>
      </c>
      <c r="N61" s="35"/>
      <c r="O61" s="35">
        <v>15000</v>
      </c>
      <c r="P61" s="35">
        <v>4000</v>
      </c>
      <c r="Q61" s="35"/>
      <c r="R61" s="35"/>
      <c r="S61" s="35"/>
      <c r="T61" s="35"/>
      <c r="U61" s="35">
        <f t="shared" si="2"/>
        <v>19000</v>
      </c>
      <c r="V61" s="35"/>
      <c r="W61" s="35"/>
      <c r="X61" s="35"/>
      <c r="Y61" s="35"/>
      <c r="Z61" s="35"/>
      <c r="AA61" s="36">
        <f t="shared" si="3"/>
        <v>0</v>
      </c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>
        <v>0</v>
      </c>
      <c r="AQ61" s="35"/>
      <c r="AR61" s="35">
        <v>15000</v>
      </c>
      <c r="AS61" s="35">
        <v>5000</v>
      </c>
      <c r="AT61" s="35">
        <f t="shared" si="5"/>
        <v>20000</v>
      </c>
      <c r="AU61" s="35"/>
      <c r="AV61" s="35"/>
      <c r="AW61" s="35"/>
      <c r="AX61" s="35">
        <v>10000</v>
      </c>
      <c r="AY61" s="35"/>
      <c r="AZ61" s="35"/>
      <c r="BA61" s="35"/>
      <c r="BB61" s="35"/>
      <c r="BC61" s="35"/>
      <c r="BD61" s="35"/>
      <c r="BE61" s="35"/>
      <c r="BF61" s="35"/>
      <c r="BG61" s="35"/>
      <c r="BH61" s="35">
        <f t="shared" si="6"/>
        <v>0</v>
      </c>
      <c r="BI61" s="35"/>
      <c r="BJ61" s="35"/>
      <c r="BK61" s="35"/>
      <c r="BL61" s="35"/>
      <c r="BM61" s="35"/>
      <c r="BN61" s="35">
        <v>100</v>
      </c>
      <c r="BO61" s="35"/>
      <c r="BP61" s="35"/>
      <c r="BQ61" s="35"/>
      <c r="BR61" s="35"/>
      <c r="BS61" s="35"/>
      <c r="BT61" s="35"/>
      <c r="BU61" s="37">
        <f t="shared" si="7"/>
        <v>0</v>
      </c>
      <c r="BV61" s="38">
        <f t="shared" si="8"/>
        <v>82100</v>
      </c>
      <c r="BW61" s="38">
        <f t="shared" si="9"/>
        <v>82100</v>
      </c>
    </row>
    <row r="62" spans="1:75" x14ac:dyDescent="0.25">
      <c r="A62" s="30">
        <v>54</v>
      </c>
      <c r="B62" s="31" t="s">
        <v>187</v>
      </c>
      <c r="C62" s="32" t="s">
        <v>188</v>
      </c>
      <c r="D62" s="33"/>
      <c r="E62" s="34">
        <f>3399+20786</f>
        <v>24185</v>
      </c>
      <c r="F62" s="34"/>
      <c r="G62" s="34"/>
      <c r="H62" s="34"/>
      <c r="I62" s="34">
        <f t="shared" si="0"/>
        <v>24185</v>
      </c>
      <c r="J62" s="35"/>
      <c r="K62" s="35">
        <f>219659+93000</f>
        <v>312659</v>
      </c>
      <c r="L62" s="35">
        <f>153000-60000-93000</f>
        <v>0</v>
      </c>
      <c r="M62" s="35">
        <f t="shared" si="1"/>
        <v>312659</v>
      </c>
      <c r="N62" s="35"/>
      <c r="O62" s="35">
        <f>244398+118143</f>
        <v>362541</v>
      </c>
      <c r="P62" s="35">
        <f>121875-117000</f>
        <v>4875</v>
      </c>
      <c r="Q62" s="35"/>
      <c r="R62" s="35"/>
      <c r="S62" s="35"/>
      <c r="T62" s="35"/>
      <c r="U62" s="35">
        <f t="shared" si="2"/>
        <v>367416</v>
      </c>
      <c r="V62" s="35"/>
      <c r="W62" s="35">
        <v>8800</v>
      </c>
      <c r="X62" s="35"/>
      <c r="Y62" s="35"/>
      <c r="Z62" s="35"/>
      <c r="AA62" s="36">
        <f t="shared" si="3"/>
        <v>8800</v>
      </c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>
        <v>0</v>
      </c>
      <c r="AQ62" s="35"/>
      <c r="AR62" s="35">
        <v>214517</v>
      </c>
      <c r="AS62" s="35"/>
      <c r="AT62" s="35">
        <f t="shared" si="5"/>
        <v>214517</v>
      </c>
      <c r="AU62" s="35"/>
      <c r="AV62" s="35"/>
      <c r="AW62" s="35"/>
      <c r="AX62" s="35">
        <v>121598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5">
        <f t="shared" si="6"/>
        <v>0</v>
      </c>
      <c r="BI62" s="35"/>
      <c r="BJ62" s="35"/>
      <c r="BK62" s="35"/>
      <c r="BL62" s="35">
        <v>0</v>
      </c>
      <c r="BM62" s="35"/>
      <c r="BN62" s="35">
        <f>1100+280</f>
        <v>1380</v>
      </c>
      <c r="BO62" s="35"/>
      <c r="BP62" s="35"/>
      <c r="BQ62" s="35">
        <v>0</v>
      </c>
      <c r="BR62" s="35"/>
      <c r="BS62" s="35"/>
      <c r="BT62" s="35"/>
      <c r="BU62" s="37">
        <f t="shared" si="7"/>
        <v>0</v>
      </c>
      <c r="BV62" s="38">
        <f t="shared" si="8"/>
        <v>1050555</v>
      </c>
      <c r="BW62" s="38">
        <f t="shared" si="9"/>
        <v>1050555</v>
      </c>
    </row>
    <row r="63" spans="1:75" s="51" customFormat="1" x14ac:dyDescent="0.25">
      <c r="A63" s="42">
        <v>55</v>
      </c>
      <c r="B63" s="43" t="s">
        <v>189</v>
      </c>
      <c r="C63" s="44" t="s">
        <v>190</v>
      </c>
      <c r="D63" s="45">
        <f>377800+47452</f>
        <v>425252</v>
      </c>
      <c r="E63" s="46">
        <f>224573900+300000+30000000+116855+2247559</f>
        <v>257238314</v>
      </c>
      <c r="F63" s="46">
        <f>8880000+9400</f>
        <v>8889400</v>
      </c>
      <c r="G63" s="46">
        <f>53379+21</f>
        <v>53400</v>
      </c>
      <c r="H63" s="46">
        <v>38000</v>
      </c>
      <c r="I63" s="46">
        <f t="shared" si="0"/>
        <v>266219114</v>
      </c>
      <c r="J63" s="47"/>
      <c r="K63" s="47">
        <f>8000+9990700+2000000</f>
        <v>11998700</v>
      </c>
      <c r="L63" s="47">
        <f>770000+9500</f>
        <v>779500</v>
      </c>
      <c r="M63" s="47">
        <f t="shared" si="1"/>
        <v>12778200</v>
      </c>
      <c r="N63" s="47"/>
      <c r="O63" s="47">
        <v>497431</v>
      </c>
      <c r="P63" s="47">
        <v>650000</v>
      </c>
      <c r="Q63" s="47"/>
      <c r="R63" s="47"/>
      <c r="S63" s="47"/>
      <c r="T63" s="47"/>
      <c r="U63" s="47">
        <f t="shared" si="2"/>
        <v>1147431</v>
      </c>
      <c r="V63" s="47">
        <v>36300</v>
      </c>
      <c r="W63" s="47">
        <f>64148000+120000+10000000+1616727</f>
        <v>75884727</v>
      </c>
      <c r="X63" s="47">
        <f>850000-250000+6100</f>
        <v>606100</v>
      </c>
      <c r="Y63" s="47">
        <f>1110000-100</f>
        <v>1109900</v>
      </c>
      <c r="Z63" s="47">
        <v>256657</v>
      </c>
      <c r="AA63" s="48">
        <f t="shared" si="3"/>
        <v>77857384</v>
      </c>
      <c r="AB63" s="47">
        <f>1722500+250000</f>
        <v>1972500</v>
      </c>
      <c r="AC63" s="47">
        <v>110000</v>
      </c>
      <c r="AD63" s="47"/>
      <c r="AE63" s="47"/>
      <c r="AF63" s="47"/>
      <c r="AG63" s="47"/>
      <c r="AH63" s="47"/>
      <c r="AI63" s="47"/>
      <c r="AJ63" s="47"/>
      <c r="AK63" s="47">
        <f>779700+182000</f>
        <v>961700</v>
      </c>
      <c r="AL63" s="47">
        <v>9100</v>
      </c>
      <c r="AM63" s="47"/>
      <c r="AN63" s="47">
        <f>18100+11900</f>
        <v>30000</v>
      </c>
      <c r="AO63" s="47"/>
      <c r="AP63" s="47">
        <f>AL63+AN63</f>
        <v>39100</v>
      </c>
      <c r="AQ63" s="47"/>
      <c r="AR63" s="47">
        <v>4500</v>
      </c>
      <c r="AS63" s="47">
        <f>600000+5654</f>
        <v>605654</v>
      </c>
      <c r="AT63" s="47">
        <f t="shared" si="5"/>
        <v>610154</v>
      </c>
      <c r="AU63" s="47"/>
      <c r="AV63" s="47"/>
      <c r="AW63" s="47"/>
      <c r="AX63" s="47">
        <v>4545</v>
      </c>
      <c r="AY63" s="47"/>
      <c r="AZ63" s="47"/>
      <c r="BA63" s="47">
        <v>0</v>
      </c>
      <c r="BB63" s="47">
        <v>17280932</v>
      </c>
      <c r="BC63" s="47"/>
      <c r="BD63" s="47"/>
      <c r="BE63" s="47"/>
      <c r="BF63" s="47"/>
      <c r="BG63" s="47">
        <v>22890</v>
      </c>
      <c r="BH63" s="47">
        <f t="shared" si="6"/>
        <v>22890</v>
      </c>
      <c r="BI63" s="47"/>
      <c r="BJ63" s="47"/>
      <c r="BK63" s="47"/>
      <c r="BL63" s="47"/>
      <c r="BM63" s="47"/>
      <c r="BN63" s="47">
        <v>100</v>
      </c>
      <c r="BO63" s="47"/>
      <c r="BP63" s="47"/>
      <c r="BQ63" s="47"/>
      <c r="BR63" s="47"/>
      <c r="BS63" s="47"/>
      <c r="BT63" s="47"/>
      <c r="BU63" s="49">
        <f t="shared" si="7"/>
        <v>2583152</v>
      </c>
      <c r="BV63" s="50">
        <f>I63+M63+U63+AA63+AE63+AG63+AI63+AK63+AM63+AO63+AT63+AV63+AX63+BB63+BH63+BJ63+BL63+BN63+BP63+BR63+BT63</f>
        <v>376882450</v>
      </c>
      <c r="BW63" s="50">
        <f t="shared" si="9"/>
        <v>379465602</v>
      </c>
    </row>
    <row r="64" spans="1:75" x14ac:dyDescent="0.25">
      <c r="A64" s="30">
        <v>56</v>
      </c>
      <c r="B64" s="31" t="s">
        <v>191</v>
      </c>
      <c r="C64" s="32" t="s">
        <v>192</v>
      </c>
      <c r="D64" s="33"/>
      <c r="E64" s="34"/>
      <c r="F64" s="34"/>
      <c r="G64" s="34"/>
      <c r="H64" s="34"/>
      <c r="I64" s="34">
        <f t="shared" si="0"/>
        <v>0</v>
      </c>
      <c r="J64" s="35"/>
      <c r="K64" s="35">
        <v>17515</v>
      </c>
      <c r="L64" s="35"/>
      <c r="M64" s="35">
        <f t="shared" si="1"/>
        <v>17515</v>
      </c>
      <c r="N64" s="35"/>
      <c r="O64" s="35">
        <v>11391</v>
      </c>
      <c r="P64" s="35"/>
      <c r="Q64" s="35"/>
      <c r="R64" s="35"/>
      <c r="S64" s="35"/>
      <c r="T64" s="35"/>
      <c r="U64" s="35">
        <f t="shared" si="2"/>
        <v>11391</v>
      </c>
      <c r="V64" s="35"/>
      <c r="W64" s="35"/>
      <c r="X64" s="35"/>
      <c r="Y64" s="35"/>
      <c r="Z64" s="35"/>
      <c r="AA64" s="36">
        <f t="shared" si="3"/>
        <v>0</v>
      </c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>
        <v>0</v>
      </c>
      <c r="AQ64" s="35"/>
      <c r="AR64" s="35">
        <v>9868</v>
      </c>
      <c r="AS64" s="35"/>
      <c r="AT64" s="35">
        <f t="shared" si="5"/>
        <v>9868</v>
      </c>
      <c r="AU64" s="35"/>
      <c r="AV64" s="35"/>
      <c r="AW64" s="35"/>
      <c r="AX64" s="35">
        <v>135441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>
        <f t="shared" si="6"/>
        <v>0</v>
      </c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7">
        <f t="shared" si="7"/>
        <v>0</v>
      </c>
      <c r="BV64" s="38">
        <f t="shared" si="8"/>
        <v>174215</v>
      </c>
      <c r="BW64" s="38">
        <f t="shared" si="9"/>
        <v>174215</v>
      </c>
    </row>
    <row r="65" spans="1:75" x14ac:dyDescent="0.25">
      <c r="A65" s="30">
        <v>57</v>
      </c>
      <c r="B65" s="31" t="s">
        <v>193</v>
      </c>
      <c r="C65" s="32" t="s">
        <v>194</v>
      </c>
      <c r="D65" s="33"/>
      <c r="E65" s="33"/>
      <c r="F65" s="33"/>
      <c r="G65" s="33"/>
      <c r="H65" s="33"/>
      <c r="I65" s="34">
        <f t="shared" si="0"/>
        <v>0</v>
      </c>
      <c r="J65" s="35"/>
      <c r="K65" s="35">
        <v>12500</v>
      </c>
      <c r="L65" s="35"/>
      <c r="M65" s="35">
        <f t="shared" si="1"/>
        <v>12500</v>
      </c>
      <c r="N65" s="35"/>
      <c r="O65" s="35">
        <v>12000</v>
      </c>
      <c r="P65" s="35"/>
      <c r="Q65" s="35"/>
      <c r="R65" s="35"/>
      <c r="S65" s="35"/>
      <c r="T65" s="35"/>
      <c r="U65" s="35">
        <f t="shared" si="2"/>
        <v>12000</v>
      </c>
      <c r="V65" s="35"/>
      <c r="W65" s="35"/>
      <c r="X65" s="35"/>
      <c r="Y65" s="35"/>
      <c r="Z65" s="35"/>
      <c r="AA65" s="36">
        <f t="shared" si="3"/>
        <v>0</v>
      </c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>
        <v>0</v>
      </c>
      <c r="AQ65" s="35"/>
      <c r="AR65" s="35">
        <v>7500</v>
      </c>
      <c r="AS65" s="35"/>
      <c r="AT65" s="35">
        <f t="shared" si="5"/>
        <v>7500</v>
      </c>
      <c r="AU65" s="35"/>
      <c r="AV65" s="35"/>
      <c r="AW65" s="35"/>
      <c r="AX65" s="52">
        <v>17000</v>
      </c>
      <c r="AY65" s="52"/>
      <c r="AZ65" s="52"/>
      <c r="BA65" s="35"/>
      <c r="BB65" s="35"/>
      <c r="BC65" s="35"/>
      <c r="BD65" s="35"/>
      <c r="BE65" s="35"/>
      <c r="BF65" s="35"/>
      <c r="BG65" s="35"/>
      <c r="BH65" s="35">
        <f t="shared" si="6"/>
        <v>0</v>
      </c>
      <c r="BI65" s="35"/>
      <c r="BJ65" s="35"/>
      <c r="BK65" s="35"/>
      <c r="BL65" s="35">
        <v>0</v>
      </c>
      <c r="BM65" s="35"/>
      <c r="BN65" s="35"/>
      <c r="BO65" s="35"/>
      <c r="BP65" s="35"/>
      <c r="BQ65" s="35"/>
      <c r="BR65" s="35"/>
      <c r="BS65" s="35"/>
      <c r="BT65" s="35"/>
      <c r="BU65" s="37">
        <f t="shared" si="7"/>
        <v>0</v>
      </c>
      <c r="BV65" s="38">
        <f t="shared" si="8"/>
        <v>49000</v>
      </c>
      <c r="BW65" s="38">
        <f t="shared" si="9"/>
        <v>49000</v>
      </c>
    </row>
    <row r="66" spans="1:75" x14ac:dyDescent="0.25">
      <c r="A66" s="30">
        <v>58</v>
      </c>
      <c r="B66" s="31" t="s">
        <v>195</v>
      </c>
      <c r="C66" s="32" t="s">
        <v>196</v>
      </c>
      <c r="D66" s="33"/>
      <c r="E66" s="34">
        <v>25000</v>
      </c>
      <c r="F66" s="33"/>
      <c r="G66" s="33"/>
      <c r="H66" s="33"/>
      <c r="I66" s="34">
        <f t="shared" si="0"/>
        <v>25000</v>
      </c>
      <c r="J66" s="35"/>
      <c r="K66" s="35">
        <v>257000</v>
      </c>
      <c r="L66" s="35"/>
      <c r="M66" s="35">
        <f t="shared" si="1"/>
        <v>257000</v>
      </c>
      <c r="N66" s="35"/>
      <c r="O66" s="35">
        <v>225700</v>
      </c>
      <c r="P66" s="35"/>
      <c r="Q66" s="35"/>
      <c r="R66" s="35"/>
      <c r="S66" s="35"/>
      <c r="T66" s="35"/>
      <c r="U66" s="35">
        <f t="shared" si="2"/>
        <v>225700</v>
      </c>
      <c r="V66" s="35"/>
      <c r="W66" s="35"/>
      <c r="X66" s="35"/>
      <c r="Y66" s="35"/>
      <c r="Z66" s="35"/>
      <c r="AA66" s="36">
        <f t="shared" si="3"/>
        <v>0</v>
      </c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>
        <v>0</v>
      </c>
      <c r="AQ66" s="35"/>
      <c r="AR66" s="35">
        <v>70000</v>
      </c>
      <c r="AS66" s="35"/>
      <c r="AT66" s="35">
        <f t="shared" si="5"/>
        <v>70000</v>
      </c>
      <c r="AU66" s="35"/>
      <c r="AV66" s="35"/>
      <c r="AW66" s="35"/>
      <c r="AX66" s="35">
        <v>65000</v>
      </c>
      <c r="AY66" s="35"/>
      <c r="AZ66" s="35"/>
      <c r="BA66" s="35"/>
      <c r="BB66" s="35"/>
      <c r="BC66" s="35"/>
      <c r="BD66" s="35"/>
      <c r="BE66" s="35"/>
      <c r="BF66" s="35"/>
      <c r="BG66" s="35"/>
      <c r="BH66" s="35">
        <f t="shared" si="6"/>
        <v>0</v>
      </c>
      <c r="BI66" s="35"/>
      <c r="BJ66" s="35"/>
      <c r="BK66" s="35"/>
      <c r="BL66" s="35"/>
      <c r="BM66" s="35"/>
      <c r="BN66" s="35">
        <v>900</v>
      </c>
      <c r="BO66" s="35"/>
      <c r="BP66" s="35">
        <v>250</v>
      </c>
      <c r="BQ66" s="35"/>
      <c r="BR66" s="35"/>
      <c r="BS66" s="35"/>
      <c r="BT66" s="35"/>
      <c r="BU66" s="37">
        <f t="shared" si="7"/>
        <v>0</v>
      </c>
      <c r="BV66" s="38">
        <f t="shared" si="8"/>
        <v>643850</v>
      </c>
      <c r="BW66" s="38">
        <f t="shared" si="9"/>
        <v>643850</v>
      </c>
    </row>
    <row r="67" spans="1:75" x14ac:dyDescent="0.25">
      <c r="A67" s="30">
        <v>59</v>
      </c>
      <c r="B67" s="31" t="s">
        <v>197</v>
      </c>
      <c r="C67" s="32" t="s">
        <v>198</v>
      </c>
      <c r="D67" s="33"/>
      <c r="E67" s="34">
        <v>6150</v>
      </c>
      <c r="F67" s="33"/>
      <c r="G67" s="33"/>
      <c r="H67" s="33"/>
      <c r="I67" s="34">
        <f t="shared" si="0"/>
        <v>6150</v>
      </c>
      <c r="J67" s="35"/>
      <c r="K67" s="35">
        <v>61622</v>
      </c>
      <c r="L67" s="35">
        <v>4425</v>
      </c>
      <c r="M67" s="35">
        <f t="shared" si="1"/>
        <v>66047</v>
      </c>
      <c r="N67" s="35"/>
      <c r="O67" s="53">
        <v>53504</v>
      </c>
      <c r="P67" s="35">
        <v>2000</v>
      </c>
      <c r="Q67" s="35"/>
      <c r="R67" s="35">
        <v>700</v>
      </c>
      <c r="S67" s="35"/>
      <c r="T67" s="35"/>
      <c r="U67" s="35">
        <f t="shared" si="2"/>
        <v>56204</v>
      </c>
      <c r="V67" s="35"/>
      <c r="W67" s="35">
        <v>700</v>
      </c>
      <c r="X67" s="35"/>
      <c r="Y67" s="35"/>
      <c r="Z67" s="35"/>
      <c r="AA67" s="36">
        <f t="shared" si="3"/>
        <v>700</v>
      </c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>
        <v>0</v>
      </c>
      <c r="AQ67" s="35"/>
      <c r="AR67" s="35">
        <v>37055</v>
      </c>
      <c r="AS67" s="35">
        <v>2700</v>
      </c>
      <c r="AT67" s="35">
        <f t="shared" si="5"/>
        <v>39755</v>
      </c>
      <c r="AU67" s="35"/>
      <c r="AV67" s="35"/>
      <c r="AW67" s="35"/>
      <c r="AX67" s="35">
        <v>43296</v>
      </c>
      <c r="AY67" s="35"/>
      <c r="AZ67" s="35"/>
      <c r="BA67" s="35"/>
      <c r="BB67" s="35"/>
      <c r="BC67" s="35"/>
      <c r="BD67" s="35"/>
      <c r="BE67" s="35"/>
      <c r="BF67" s="35"/>
      <c r="BG67" s="35"/>
      <c r="BH67" s="35">
        <f t="shared" si="6"/>
        <v>0</v>
      </c>
      <c r="BI67" s="35"/>
      <c r="BJ67" s="35"/>
      <c r="BK67" s="35"/>
      <c r="BL67" s="35"/>
      <c r="BM67" s="35"/>
      <c r="BN67" s="35">
        <v>280</v>
      </c>
      <c r="BO67" s="35"/>
      <c r="BP67" s="35">
        <v>500</v>
      </c>
      <c r="BQ67" s="35"/>
      <c r="BR67" s="35"/>
      <c r="BS67" s="35"/>
      <c r="BT67" s="35"/>
      <c r="BU67" s="37">
        <f t="shared" si="7"/>
        <v>0</v>
      </c>
      <c r="BV67" s="38">
        <f t="shared" si="8"/>
        <v>212932</v>
      </c>
      <c r="BW67" s="38">
        <f t="shared" si="9"/>
        <v>212932</v>
      </c>
    </row>
    <row r="68" spans="1:75" x14ac:dyDescent="0.25">
      <c r="A68" s="30">
        <v>60</v>
      </c>
      <c r="B68" s="31" t="s">
        <v>199</v>
      </c>
      <c r="C68" s="32" t="s">
        <v>200</v>
      </c>
      <c r="D68" s="33"/>
      <c r="E68" s="34">
        <v>7100</v>
      </c>
      <c r="F68" s="33"/>
      <c r="G68" s="33"/>
      <c r="H68" s="33"/>
      <c r="I68" s="34">
        <f t="shared" si="0"/>
        <v>7100</v>
      </c>
      <c r="J68" s="35"/>
      <c r="K68" s="35">
        <v>161686</v>
      </c>
      <c r="L68" s="35"/>
      <c r="M68" s="35">
        <f t="shared" si="1"/>
        <v>161686</v>
      </c>
      <c r="N68" s="35"/>
      <c r="O68" s="35">
        <v>137801</v>
      </c>
      <c r="P68" s="35"/>
      <c r="Q68" s="35"/>
      <c r="R68" s="35"/>
      <c r="S68" s="35"/>
      <c r="T68" s="35"/>
      <c r="U68" s="35">
        <f t="shared" si="2"/>
        <v>137801</v>
      </c>
      <c r="V68" s="35"/>
      <c r="W68" s="35">
        <v>7100</v>
      </c>
      <c r="X68" s="35"/>
      <c r="Y68" s="35"/>
      <c r="Z68" s="35"/>
      <c r="AA68" s="36">
        <f t="shared" si="3"/>
        <v>7100</v>
      </c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>
        <v>0</v>
      </c>
      <c r="AQ68" s="35"/>
      <c r="AR68" s="35">
        <v>78585</v>
      </c>
      <c r="AS68" s="35"/>
      <c r="AT68" s="35">
        <f t="shared" si="5"/>
        <v>78585</v>
      </c>
      <c r="AU68" s="35"/>
      <c r="AV68" s="35">
        <v>10000</v>
      </c>
      <c r="AW68" s="35"/>
      <c r="AX68" s="35">
        <v>62780</v>
      </c>
      <c r="AY68" s="35"/>
      <c r="AZ68" s="35"/>
      <c r="BA68" s="35"/>
      <c r="BB68" s="35"/>
      <c r="BC68" s="35"/>
      <c r="BD68" s="35"/>
      <c r="BE68" s="35"/>
      <c r="BF68" s="35"/>
      <c r="BG68" s="35"/>
      <c r="BH68" s="35">
        <f t="shared" si="6"/>
        <v>0</v>
      </c>
      <c r="BI68" s="35"/>
      <c r="BJ68" s="35"/>
      <c r="BK68" s="35"/>
      <c r="BL68" s="35"/>
      <c r="BM68" s="35"/>
      <c r="BN68" s="35">
        <v>720</v>
      </c>
      <c r="BO68" s="35"/>
      <c r="BP68" s="35">
        <v>300</v>
      </c>
      <c r="BQ68" s="35"/>
      <c r="BR68" s="35"/>
      <c r="BS68" s="35"/>
      <c r="BT68" s="35"/>
      <c r="BU68" s="37">
        <f t="shared" si="7"/>
        <v>0</v>
      </c>
      <c r="BV68" s="38">
        <f t="shared" si="8"/>
        <v>466072</v>
      </c>
      <c r="BW68" s="38">
        <f t="shared" si="9"/>
        <v>466072</v>
      </c>
    </row>
    <row r="69" spans="1:75" x14ac:dyDescent="0.25">
      <c r="A69" s="30">
        <v>61</v>
      </c>
      <c r="B69" s="31" t="s">
        <v>201</v>
      </c>
      <c r="C69" s="32" t="s">
        <v>202</v>
      </c>
      <c r="D69" s="33"/>
      <c r="E69" s="33"/>
      <c r="F69" s="33"/>
      <c r="G69" s="33"/>
      <c r="H69" s="33"/>
      <c r="I69" s="34">
        <f t="shared" si="0"/>
        <v>0</v>
      </c>
      <c r="J69" s="35"/>
      <c r="K69" s="35">
        <v>3071</v>
      </c>
      <c r="L69" s="35"/>
      <c r="M69" s="35">
        <f t="shared" si="1"/>
        <v>3071</v>
      </c>
      <c r="N69" s="35"/>
      <c r="O69" s="35">
        <v>2223</v>
      </c>
      <c r="P69" s="35"/>
      <c r="Q69" s="35"/>
      <c r="R69" s="35"/>
      <c r="S69" s="35"/>
      <c r="T69" s="35"/>
      <c r="U69" s="35">
        <f t="shared" si="2"/>
        <v>2223</v>
      </c>
      <c r="V69" s="35"/>
      <c r="W69" s="35"/>
      <c r="X69" s="35"/>
      <c r="Y69" s="35"/>
      <c r="Z69" s="35"/>
      <c r="AA69" s="36">
        <f t="shared" si="3"/>
        <v>0</v>
      </c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>
        <v>0</v>
      </c>
      <c r="AQ69" s="35"/>
      <c r="AR69" s="35">
        <v>1827</v>
      </c>
      <c r="AS69" s="35"/>
      <c r="AT69" s="35">
        <f t="shared" si="5"/>
        <v>1827</v>
      </c>
      <c r="AU69" s="35"/>
      <c r="AV69" s="35"/>
      <c r="AW69" s="35"/>
      <c r="AX69" s="35">
        <v>2442</v>
      </c>
      <c r="AY69" s="35"/>
      <c r="AZ69" s="35"/>
      <c r="BA69" s="35"/>
      <c r="BB69" s="35"/>
      <c r="BC69" s="35"/>
      <c r="BD69" s="35"/>
      <c r="BE69" s="35"/>
      <c r="BF69" s="35"/>
      <c r="BG69" s="35"/>
      <c r="BH69" s="35">
        <f t="shared" si="6"/>
        <v>0</v>
      </c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7">
        <f t="shared" si="7"/>
        <v>0</v>
      </c>
      <c r="BV69" s="38">
        <f t="shared" si="8"/>
        <v>9563</v>
      </c>
      <c r="BW69" s="38">
        <f t="shared" si="9"/>
        <v>9563</v>
      </c>
    </row>
    <row r="70" spans="1:75" x14ac:dyDescent="0.25">
      <c r="A70" s="30">
        <v>62</v>
      </c>
      <c r="B70" s="31" t="s">
        <v>203</v>
      </c>
      <c r="C70" s="32" t="s">
        <v>204</v>
      </c>
      <c r="D70" s="33"/>
      <c r="E70" s="34"/>
      <c r="F70" s="33"/>
      <c r="G70" s="33"/>
      <c r="H70" s="33"/>
      <c r="I70" s="34">
        <f t="shared" si="0"/>
        <v>0</v>
      </c>
      <c r="J70" s="35"/>
      <c r="K70" s="35">
        <v>6000</v>
      </c>
      <c r="L70" s="53"/>
      <c r="M70" s="35">
        <f t="shared" si="1"/>
        <v>6000</v>
      </c>
      <c r="N70" s="35"/>
      <c r="O70" s="35">
        <v>4500</v>
      </c>
      <c r="P70" s="35"/>
      <c r="Q70" s="35"/>
      <c r="R70" s="35"/>
      <c r="S70" s="35"/>
      <c r="T70" s="35"/>
      <c r="U70" s="35">
        <f t="shared" si="2"/>
        <v>4500</v>
      </c>
      <c r="V70" s="35"/>
      <c r="W70" s="35"/>
      <c r="X70" s="35"/>
      <c r="Y70" s="35"/>
      <c r="Z70" s="35"/>
      <c r="AA70" s="36">
        <f t="shared" si="3"/>
        <v>0</v>
      </c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>
        <v>0</v>
      </c>
      <c r="AQ70" s="35"/>
      <c r="AR70" s="35">
        <v>4000</v>
      </c>
      <c r="AS70" s="35"/>
      <c r="AT70" s="35">
        <f t="shared" si="5"/>
        <v>4000</v>
      </c>
      <c r="AU70" s="35"/>
      <c r="AV70" s="35"/>
      <c r="AW70" s="35"/>
      <c r="AX70" s="35">
        <v>2000</v>
      </c>
      <c r="AY70" s="35"/>
      <c r="AZ70" s="35"/>
      <c r="BA70" s="35"/>
      <c r="BB70" s="35"/>
      <c r="BC70" s="35"/>
      <c r="BD70" s="35"/>
      <c r="BE70" s="35"/>
      <c r="BF70" s="35"/>
      <c r="BG70" s="35"/>
      <c r="BH70" s="35">
        <f t="shared" si="6"/>
        <v>0</v>
      </c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7">
        <f t="shared" si="7"/>
        <v>0</v>
      </c>
      <c r="BV70" s="38">
        <f t="shared" si="8"/>
        <v>16500</v>
      </c>
      <c r="BW70" s="38">
        <f t="shared" si="9"/>
        <v>16500</v>
      </c>
    </row>
    <row r="71" spans="1:75" x14ac:dyDescent="0.25">
      <c r="A71" s="30">
        <v>63</v>
      </c>
      <c r="B71" s="31" t="s">
        <v>205</v>
      </c>
      <c r="C71" s="32" t="s">
        <v>206</v>
      </c>
      <c r="D71" s="33"/>
      <c r="E71" s="33"/>
      <c r="F71" s="33"/>
      <c r="G71" s="33"/>
      <c r="H71" s="33"/>
      <c r="I71" s="34">
        <f t="shared" si="0"/>
        <v>0</v>
      </c>
      <c r="J71" s="35"/>
      <c r="K71" s="35">
        <v>4650</v>
      </c>
      <c r="L71" s="35"/>
      <c r="M71" s="35">
        <f t="shared" si="1"/>
        <v>4650</v>
      </c>
      <c r="N71" s="35"/>
      <c r="O71" s="35">
        <v>2500</v>
      </c>
      <c r="P71" s="35"/>
      <c r="Q71" s="35"/>
      <c r="R71" s="35"/>
      <c r="S71" s="35"/>
      <c r="T71" s="35"/>
      <c r="U71" s="35">
        <f t="shared" si="2"/>
        <v>2500</v>
      </c>
      <c r="V71" s="35"/>
      <c r="W71" s="35"/>
      <c r="X71" s="35"/>
      <c r="Y71" s="35"/>
      <c r="Z71" s="35"/>
      <c r="AA71" s="36">
        <f t="shared" si="3"/>
        <v>0</v>
      </c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>
        <v>0</v>
      </c>
      <c r="AQ71" s="35"/>
      <c r="AR71" s="35">
        <v>2500</v>
      </c>
      <c r="AS71" s="35"/>
      <c r="AT71" s="35">
        <f t="shared" si="5"/>
        <v>2500</v>
      </c>
      <c r="AU71" s="35"/>
      <c r="AV71" s="35"/>
      <c r="AW71" s="35"/>
      <c r="AX71" s="35">
        <v>4400</v>
      </c>
      <c r="AY71" s="35"/>
      <c r="AZ71" s="35"/>
      <c r="BA71" s="35"/>
      <c r="BB71" s="35"/>
      <c r="BC71" s="35"/>
      <c r="BD71" s="35"/>
      <c r="BE71" s="35"/>
      <c r="BF71" s="35"/>
      <c r="BG71" s="35"/>
      <c r="BH71" s="35">
        <f t="shared" si="6"/>
        <v>0</v>
      </c>
      <c r="BI71" s="35"/>
      <c r="BJ71" s="35"/>
      <c r="BK71" s="35"/>
      <c r="BL71" s="35"/>
      <c r="BM71" s="35"/>
      <c r="BN71" s="35">
        <v>100</v>
      </c>
      <c r="BO71" s="35"/>
      <c r="BP71" s="35"/>
      <c r="BQ71" s="35"/>
      <c r="BR71" s="35"/>
      <c r="BS71" s="35"/>
      <c r="BT71" s="35"/>
      <c r="BU71" s="37">
        <f t="shared" si="7"/>
        <v>0</v>
      </c>
      <c r="BV71" s="38">
        <f t="shared" si="8"/>
        <v>14150</v>
      </c>
      <c r="BW71" s="38">
        <f t="shared" si="9"/>
        <v>14150</v>
      </c>
    </row>
    <row r="72" spans="1:75" x14ac:dyDescent="0.25">
      <c r="A72" s="30">
        <v>64</v>
      </c>
      <c r="B72" s="31" t="s">
        <v>207</v>
      </c>
      <c r="C72" s="32" t="s">
        <v>208</v>
      </c>
      <c r="D72" s="33"/>
      <c r="E72" s="34">
        <v>252</v>
      </c>
      <c r="F72" s="33"/>
      <c r="G72" s="33"/>
      <c r="H72" s="33"/>
      <c r="I72" s="34">
        <f t="shared" si="0"/>
        <v>252</v>
      </c>
      <c r="J72" s="35"/>
      <c r="K72" s="35">
        <v>21310</v>
      </c>
      <c r="L72" s="35">
        <f>442476-158933</f>
        <v>283543</v>
      </c>
      <c r="M72" s="35">
        <f t="shared" si="1"/>
        <v>304853</v>
      </c>
      <c r="N72" s="35"/>
      <c r="O72" s="35">
        <v>21601</v>
      </c>
      <c r="P72" s="35">
        <v>2000</v>
      </c>
      <c r="Q72" s="35"/>
      <c r="R72" s="35"/>
      <c r="S72" s="35"/>
      <c r="T72" s="35"/>
      <c r="U72" s="35">
        <f t="shared" si="2"/>
        <v>23601</v>
      </c>
      <c r="V72" s="35"/>
      <c r="W72" s="35">
        <v>1280</v>
      </c>
      <c r="X72" s="35"/>
      <c r="Y72" s="35"/>
      <c r="Z72" s="35"/>
      <c r="AA72" s="36">
        <f t="shared" si="3"/>
        <v>1280</v>
      </c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>
        <v>0</v>
      </c>
      <c r="AQ72" s="35"/>
      <c r="AR72" s="35">
        <v>13424</v>
      </c>
      <c r="AS72" s="35">
        <v>2700</v>
      </c>
      <c r="AT72" s="35">
        <f t="shared" si="5"/>
        <v>16124</v>
      </c>
      <c r="AU72" s="35"/>
      <c r="AV72" s="35"/>
      <c r="AW72" s="35"/>
      <c r="AX72" s="35">
        <v>8200</v>
      </c>
      <c r="AY72" s="35"/>
      <c r="AZ72" s="35"/>
      <c r="BA72" s="35"/>
      <c r="BB72" s="35"/>
      <c r="BC72" s="35"/>
      <c r="BD72" s="35"/>
      <c r="BE72" s="35"/>
      <c r="BF72" s="35"/>
      <c r="BG72" s="35"/>
      <c r="BH72" s="35">
        <f t="shared" si="6"/>
        <v>0</v>
      </c>
      <c r="BI72" s="35"/>
      <c r="BJ72" s="35"/>
      <c r="BK72" s="35"/>
      <c r="BL72" s="35">
        <v>0</v>
      </c>
      <c r="BM72" s="35"/>
      <c r="BN72" s="35"/>
      <c r="BO72" s="35"/>
      <c r="BP72" s="35"/>
      <c r="BQ72" s="35"/>
      <c r="BR72" s="35"/>
      <c r="BS72" s="35"/>
      <c r="BT72" s="35"/>
      <c r="BU72" s="37">
        <f t="shared" si="7"/>
        <v>0</v>
      </c>
      <c r="BV72" s="38">
        <f t="shared" si="8"/>
        <v>354310</v>
      </c>
      <c r="BW72" s="38">
        <f t="shared" si="9"/>
        <v>354310</v>
      </c>
    </row>
    <row r="73" spans="1:75" x14ac:dyDescent="0.25">
      <c r="A73" s="30">
        <v>65</v>
      </c>
      <c r="B73" s="31" t="s">
        <v>209</v>
      </c>
      <c r="C73" s="32" t="s">
        <v>210</v>
      </c>
      <c r="D73" s="33"/>
      <c r="E73" s="34">
        <v>6380</v>
      </c>
      <c r="F73" s="33"/>
      <c r="G73" s="33"/>
      <c r="H73" s="33"/>
      <c r="I73" s="34">
        <f t="shared" si="0"/>
        <v>6380</v>
      </c>
      <c r="J73" s="35"/>
      <c r="K73" s="35"/>
      <c r="L73" s="35"/>
      <c r="M73" s="35">
        <f t="shared" si="1"/>
        <v>0</v>
      </c>
      <c r="N73" s="35"/>
      <c r="O73" s="35"/>
      <c r="P73" s="35"/>
      <c r="Q73" s="35"/>
      <c r="R73" s="35"/>
      <c r="S73" s="35"/>
      <c r="T73" s="35"/>
      <c r="U73" s="35">
        <f t="shared" si="2"/>
        <v>0</v>
      </c>
      <c r="V73" s="35"/>
      <c r="W73" s="35"/>
      <c r="X73" s="35"/>
      <c r="Y73" s="35"/>
      <c r="Z73" s="35"/>
      <c r="AA73" s="36">
        <f t="shared" si="3"/>
        <v>0</v>
      </c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>
        <v>0</v>
      </c>
      <c r="AQ73" s="35"/>
      <c r="AR73" s="35"/>
      <c r="AS73" s="35"/>
      <c r="AT73" s="35">
        <f t="shared" si="5"/>
        <v>0</v>
      </c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>
        <f t="shared" si="6"/>
        <v>0</v>
      </c>
      <c r="BI73" s="35"/>
      <c r="BJ73" s="35"/>
      <c r="BK73" s="35"/>
      <c r="BL73" s="35"/>
      <c r="BM73" s="35"/>
      <c r="BN73" s="35"/>
      <c r="BO73" s="35"/>
      <c r="BP73" s="35">
        <f>4400-3634</f>
        <v>766</v>
      </c>
      <c r="BQ73" s="35"/>
      <c r="BR73" s="35"/>
      <c r="BS73" s="35"/>
      <c r="BT73" s="35"/>
      <c r="BU73" s="37">
        <f t="shared" si="7"/>
        <v>0</v>
      </c>
      <c r="BV73" s="38">
        <f t="shared" si="8"/>
        <v>7146</v>
      </c>
      <c r="BW73" s="38">
        <f t="shared" si="9"/>
        <v>7146</v>
      </c>
    </row>
    <row r="74" spans="1:75" x14ac:dyDescent="0.25">
      <c r="A74" s="30">
        <v>66</v>
      </c>
      <c r="B74" s="31" t="s">
        <v>211</v>
      </c>
      <c r="C74" s="32" t="s">
        <v>212</v>
      </c>
      <c r="D74" s="33"/>
      <c r="E74" s="34">
        <v>11000</v>
      </c>
      <c r="F74" s="33"/>
      <c r="G74" s="33"/>
      <c r="H74" s="33"/>
      <c r="I74" s="34">
        <f t="shared" ref="I74:I81" si="10">E74+F74+G74+H74</f>
        <v>11000</v>
      </c>
      <c r="J74" s="35"/>
      <c r="K74" s="35">
        <v>200000</v>
      </c>
      <c r="L74" s="35"/>
      <c r="M74" s="35">
        <f t="shared" ref="M74:M81" si="11">SUM(K74:L74)</f>
        <v>200000</v>
      </c>
      <c r="N74" s="35"/>
      <c r="O74" s="35">
        <v>160000</v>
      </c>
      <c r="P74" s="35"/>
      <c r="Q74" s="35"/>
      <c r="R74" s="35"/>
      <c r="S74" s="35"/>
      <c r="T74" s="35"/>
      <c r="U74" s="35">
        <f t="shared" ref="U74:U81" si="12">SUM(O74:T74)</f>
        <v>160000</v>
      </c>
      <c r="V74" s="35"/>
      <c r="W74" s="35"/>
      <c r="X74" s="35"/>
      <c r="Y74" s="35"/>
      <c r="Z74" s="35"/>
      <c r="AA74" s="36">
        <f t="shared" ref="AA74:AA81" si="13">W74+X74+Y74+Z74</f>
        <v>0</v>
      </c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>
        <v>0</v>
      </c>
      <c r="AQ74" s="35"/>
      <c r="AR74" s="35">
        <v>80000</v>
      </c>
      <c r="AS74" s="35"/>
      <c r="AT74" s="35">
        <f t="shared" ref="AT74:AT81" si="14">AR74+AS74</f>
        <v>80000</v>
      </c>
      <c r="AU74" s="35"/>
      <c r="AV74" s="35"/>
      <c r="AW74" s="35">
        <v>75</v>
      </c>
      <c r="AX74" s="35">
        <v>15000</v>
      </c>
      <c r="AY74" s="35"/>
      <c r="AZ74" s="35"/>
      <c r="BA74" s="35"/>
      <c r="BB74" s="35"/>
      <c r="BC74" s="35"/>
      <c r="BD74" s="35"/>
      <c r="BE74" s="35"/>
      <c r="BF74" s="35"/>
      <c r="BG74" s="35"/>
      <c r="BH74" s="35">
        <f t="shared" ref="BH74:BH80" si="15">BD74+BE74+BF74+BG74</f>
        <v>0</v>
      </c>
      <c r="BI74" s="35"/>
      <c r="BJ74" s="35"/>
      <c r="BK74" s="35"/>
      <c r="BL74" s="35"/>
      <c r="BM74" s="35"/>
      <c r="BN74" s="35">
        <v>52500</v>
      </c>
      <c r="BO74" s="35"/>
      <c r="BP74" s="35"/>
      <c r="BQ74" s="35"/>
      <c r="BR74" s="35"/>
      <c r="BS74" s="35"/>
      <c r="BT74" s="35">
        <v>1000</v>
      </c>
      <c r="BU74" s="37">
        <f t="shared" ref="BU74:BU80" si="16">D74+J74+N74+S74+V74+AB74+AC74+AD74+AF74+AH74+AJ74+AL74+AN74+AQ74+AU74+AW74+BA74+BC74+BI74+BK74+BM74+BO74+BQ74+BS74</f>
        <v>75</v>
      </c>
      <c r="BV74" s="38">
        <f t="shared" ref="BV74:BV81" si="17">I74+M74+U74+AA74+AE74+AG74+AI74+AK74+AM74+AO74+AT74+AV74+AX74+BB74+BH74+BJ74+BL74+BN74+BP74+BR74+BT74</f>
        <v>519500</v>
      </c>
      <c r="BW74" s="38">
        <f t="shared" ref="BW74:BW81" si="18">BU74+BV74</f>
        <v>519575</v>
      </c>
    </row>
    <row r="75" spans="1:75" x14ac:dyDescent="0.25">
      <c r="A75" s="30">
        <v>67</v>
      </c>
      <c r="B75" s="31" t="s">
        <v>213</v>
      </c>
      <c r="C75" s="32" t="s">
        <v>214</v>
      </c>
      <c r="D75" s="33">
        <v>8268</v>
      </c>
      <c r="E75" s="34">
        <v>33138960</v>
      </c>
      <c r="F75" s="33"/>
      <c r="G75" s="33"/>
      <c r="H75" s="33"/>
      <c r="I75" s="34">
        <f t="shared" si="10"/>
        <v>33138960</v>
      </c>
      <c r="J75" s="35"/>
      <c r="K75" s="35">
        <v>7541120</v>
      </c>
      <c r="L75" s="35"/>
      <c r="M75" s="35">
        <f t="shared" si="11"/>
        <v>7541120</v>
      </c>
      <c r="N75" s="35"/>
      <c r="O75" s="35">
        <f>4422795+5569</f>
        <v>4428364</v>
      </c>
      <c r="P75" s="35"/>
      <c r="Q75" s="35"/>
      <c r="R75" s="35"/>
      <c r="S75" s="35"/>
      <c r="T75" s="35"/>
      <c r="U75" s="35">
        <f t="shared" si="12"/>
        <v>4428364</v>
      </c>
      <c r="V75" s="35">
        <v>360</v>
      </c>
      <c r="W75" s="35">
        <v>10719015</v>
      </c>
      <c r="X75" s="35"/>
      <c r="Y75" s="35"/>
      <c r="Z75" s="35"/>
      <c r="AA75" s="36">
        <f t="shared" si="13"/>
        <v>10719015</v>
      </c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>
        <v>0</v>
      </c>
      <c r="AQ75" s="35"/>
      <c r="AR75" s="35">
        <v>1209561</v>
      </c>
      <c r="AS75" s="35"/>
      <c r="AT75" s="35">
        <f t="shared" si="14"/>
        <v>1209561</v>
      </c>
      <c r="AU75" s="35"/>
      <c r="AV75" s="35"/>
      <c r="AW75" s="35"/>
      <c r="AX75" s="35">
        <v>10972357</v>
      </c>
      <c r="AY75" s="35"/>
      <c r="AZ75" s="35"/>
      <c r="BA75" s="35"/>
      <c r="BB75" s="35"/>
      <c r="BC75" s="35"/>
      <c r="BD75" s="35"/>
      <c r="BE75" s="35"/>
      <c r="BF75" s="35"/>
      <c r="BG75" s="35"/>
      <c r="BH75" s="35">
        <f t="shared" si="15"/>
        <v>0</v>
      </c>
      <c r="BI75" s="35">
        <v>0</v>
      </c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7">
        <f t="shared" si="16"/>
        <v>8628</v>
      </c>
      <c r="BV75" s="38">
        <f t="shared" si="17"/>
        <v>68009377</v>
      </c>
      <c r="BW75" s="38">
        <f t="shared" si="18"/>
        <v>68018005</v>
      </c>
    </row>
    <row r="76" spans="1:75" x14ac:dyDescent="0.25">
      <c r="A76" s="30">
        <v>68</v>
      </c>
      <c r="B76" s="31" t="s">
        <v>215</v>
      </c>
      <c r="C76" s="32" t="s">
        <v>216</v>
      </c>
      <c r="D76" s="33"/>
      <c r="E76" s="34"/>
      <c r="F76" s="33"/>
      <c r="G76" s="33"/>
      <c r="H76" s="33"/>
      <c r="I76" s="34">
        <f t="shared" si="10"/>
        <v>0</v>
      </c>
      <c r="J76" s="35"/>
      <c r="K76" s="35">
        <v>10000</v>
      </c>
      <c r="L76" s="35"/>
      <c r="M76" s="35">
        <f t="shared" si="11"/>
        <v>10000</v>
      </c>
      <c r="N76" s="35"/>
      <c r="O76" s="35">
        <v>9000</v>
      </c>
      <c r="P76" s="35"/>
      <c r="Q76" s="35"/>
      <c r="R76" s="35"/>
      <c r="S76" s="35"/>
      <c r="T76" s="35"/>
      <c r="U76" s="35">
        <f t="shared" si="12"/>
        <v>9000</v>
      </c>
      <c r="V76" s="35"/>
      <c r="W76" s="35"/>
      <c r="X76" s="35"/>
      <c r="Y76" s="35"/>
      <c r="Z76" s="35"/>
      <c r="AA76" s="36">
        <f t="shared" si="13"/>
        <v>0</v>
      </c>
      <c r="AB76" s="35"/>
      <c r="AC76" s="35"/>
      <c r="AD76" s="35"/>
      <c r="AE76" s="35">
        <v>2500</v>
      </c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>
        <v>0</v>
      </c>
      <c r="AQ76" s="35"/>
      <c r="AR76" s="35">
        <v>5500</v>
      </c>
      <c r="AS76" s="35"/>
      <c r="AT76" s="35">
        <f t="shared" si="14"/>
        <v>5500</v>
      </c>
      <c r="AU76" s="35"/>
      <c r="AV76" s="35"/>
      <c r="AW76" s="35"/>
      <c r="AX76" s="35">
        <v>5680</v>
      </c>
      <c r="AY76" s="35"/>
      <c r="AZ76" s="35"/>
      <c r="BA76" s="35"/>
      <c r="BB76" s="35"/>
      <c r="BC76" s="35"/>
      <c r="BD76" s="35"/>
      <c r="BE76" s="35"/>
      <c r="BF76" s="35"/>
      <c r="BG76" s="35"/>
      <c r="BH76" s="35">
        <f t="shared" si="15"/>
        <v>0</v>
      </c>
      <c r="BI76" s="35"/>
      <c r="BJ76" s="35"/>
      <c r="BK76" s="35"/>
      <c r="BL76" s="35"/>
      <c r="BM76" s="35"/>
      <c r="BN76" s="35">
        <v>120</v>
      </c>
      <c r="BO76" s="35"/>
      <c r="BP76" s="35"/>
      <c r="BQ76" s="35"/>
      <c r="BR76" s="35"/>
      <c r="BS76" s="35"/>
      <c r="BT76" s="35"/>
      <c r="BU76" s="37">
        <f t="shared" si="16"/>
        <v>0</v>
      </c>
      <c r="BV76" s="38">
        <f t="shared" si="17"/>
        <v>32800</v>
      </c>
      <c r="BW76" s="38">
        <f t="shared" si="18"/>
        <v>32800</v>
      </c>
    </row>
    <row r="77" spans="1:75" x14ac:dyDescent="0.25">
      <c r="A77" s="30">
        <v>69</v>
      </c>
      <c r="B77" s="31" t="s">
        <v>217</v>
      </c>
      <c r="C77" s="32" t="s">
        <v>218</v>
      </c>
      <c r="D77" s="33"/>
      <c r="E77" s="34"/>
      <c r="F77" s="33"/>
      <c r="G77" s="33"/>
      <c r="H77" s="33"/>
      <c r="I77" s="34">
        <f t="shared" si="10"/>
        <v>0</v>
      </c>
      <c r="J77" s="35"/>
      <c r="K77" s="35"/>
      <c r="L77" s="35"/>
      <c r="M77" s="35">
        <f t="shared" si="11"/>
        <v>0</v>
      </c>
      <c r="N77" s="35"/>
      <c r="O77" s="35"/>
      <c r="P77" s="35"/>
      <c r="Q77" s="35"/>
      <c r="R77" s="35"/>
      <c r="S77" s="35"/>
      <c r="T77" s="35"/>
      <c r="U77" s="35">
        <f t="shared" si="12"/>
        <v>0</v>
      </c>
      <c r="V77" s="35"/>
      <c r="W77" s="35"/>
      <c r="X77" s="35"/>
      <c r="Y77" s="35"/>
      <c r="Z77" s="35"/>
      <c r="AA77" s="36">
        <f t="shared" si="13"/>
        <v>0</v>
      </c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>
        <v>0</v>
      </c>
      <c r="AQ77" s="35"/>
      <c r="AR77" s="35"/>
      <c r="AS77" s="35"/>
      <c r="AT77" s="35">
        <f t="shared" si="14"/>
        <v>0</v>
      </c>
      <c r="AU77" s="35"/>
      <c r="AV77" s="35"/>
      <c r="AW77" s="35"/>
      <c r="AX77" s="35">
        <v>3600</v>
      </c>
      <c r="AY77" s="35"/>
      <c r="AZ77" s="35"/>
      <c r="BA77" s="35"/>
      <c r="BB77" s="35"/>
      <c r="BC77" s="35"/>
      <c r="BD77" s="35"/>
      <c r="BE77" s="35"/>
      <c r="BF77" s="35"/>
      <c r="BG77" s="35"/>
      <c r="BH77" s="35">
        <f t="shared" si="15"/>
        <v>0</v>
      </c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7">
        <f t="shared" si="16"/>
        <v>0</v>
      </c>
      <c r="BV77" s="38">
        <f t="shared" si="17"/>
        <v>3600</v>
      </c>
      <c r="BW77" s="38">
        <f t="shared" si="18"/>
        <v>3600</v>
      </c>
    </row>
    <row r="78" spans="1:75" x14ac:dyDescent="0.25">
      <c r="A78" s="30">
        <v>70</v>
      </c>
      <c r="B78" s="54">
        <v>116</v>
      </c>
      <c r="C78" s="35" t="s">
        <v>219</v>
      </c>
      <c r="D78" s="33"/>
      <c r="E78" s="34">
        <v>4800</v>
      </c>
      <c r="F78" s="33"/>
      <c r="G78" s="33"/>
      <c r="H78" s="33"/>
      <c r="I78" s="34">
        <f t="shared" si="10"/>
        <v>4800</v>
      </c>
      <c r="J78" s="35"/>
      <c r="K78" s="35">
        <v>37100</v>
      </c>
      <c r="L78" s="35"/>
      <c r="M78" s="35">
        <f t="shared" si="11"/>
        <v>37100</v>
      </c>
      <c r="N78" s="35"/>
      <c r="O78" s="35">
        <v>36100</v>
      </c>
      <c r="P78" s="35"/>
      <c r="Q78" s="35"/>
      <c r="R78" s="35"/>
      <c r="S78" s="35"/>
      <c r="T78" s="35"/>
      <c r="U78" s="35">
        <f t="shared" si="12"/>
        <v>36100</v>
      </c>
      <c r="V78" s="35"/>
      <c r="W78" s="35"/>
      <c r="X78" s="35"/>
      <c r="Y78" s="35"/>
      <c r="Z78" s="35"/>
      <c r="AA78" s="36">
        <f t="shared" si="13"/>
        <v>0</v>
      </c>
      <c r="AB78" s="35"/>
      <c r="AC78" s="35"/>
      <c r="AD78" s="35"/>
      <c r="AE78" s="35">
        <v>380</v>
      </c>
      <c r="AF78" s="35"/>
      <c r="AG78" s="35">
        <v>1800</v>
      </c>
      <c r="AH78" s="35"/>
      <c r="AI78" s="35"/>
      <c r="AJ78" s="35"/>
      <c r="AK78" s="35"/>
      <c r="AL78" s="35"/>
      <c r="AM78" s="35"/>
      <c r="AN78" s="35"/>
      <c r="AO78" s="35"/>
      <c r="AP78" s="35">
        <v>0</v>
      </c>
      <c r="AQ78" s="35"/>
      <c r="AR78" s="35">
        <v>16300</v>
      </c>
      <c r="AS78" s="35"/>
      <c r="AT78" s="35">
        <f t="shared" si="14"/>
        <v>16300</v>
      </c>
      <c r="AU78" s="35"/>
      <c r="AV78" s="35"/>
      <c r="AW78" s="35"/>
      <c r="AX78" s="35">
        <v>21000</v>
      </c>
      <c r="AY78" s="35"/>
      <c r="AZ78" s="35"/>
      <c r="BA78" s="35"/>
      <c r="BB78" s="35"/>
      <c r="BC78" s="35"/>
      <c r="BD78" s="35"/>
      <c r="BE78" s="35"/>
      <c r="BF78" s="35"/>
      <c r="BG78" s="35"/>
      <c r="BH78" s="35">
        <f t="shared" si="15"/>
        <v>0</v>
      </c>
      <c r="BI78" s="35"/>
      <c r="BJ78" s="35"/>
      <c r="BK78" s="35"/>
      <c r="BL78" s="35"/>
      <c r="BM78" s="35"/>
      <c r="BN78" s="35">
        <v>360</v>
      </c>
      <c r="BO78" s="35"/>
      <c r="BP78" s="35"/>
      <c r="BQ78" s="35"/>
      <c r="BR78" s="35"/>
      <c r="BS78" s="35"/>
      <c r="BT78" s="35"/>
      <c r="BU78" s="37">
        <f t="shared" si="16"/>
        <v>0</v>
      </c>
      <c r="BV78" s="38">
        <f t="shared" si="17"/>
        <v>117840</v>
      </c>
      <c r="BW78" s="38">
        <f t="shared" si="18"/>
        <v>117840</v>
      </c>
    </row>
    <row r="79" spans="1:75" x14ac:dyDescent="0.25">
      <c r="A79" s="30">
        <v>71</v>
      </c>
      <c r="B79" s="31" t="s">
        <v>220</v>
      </c>
      <c r="C79" s="32" t="s">
        <v>221</v>
      </c>
      <c r="D79" s="33"/>
      <c r="E79" s="33">
        <v>15000</v>
      </c>
      <c r="F79" s="33"/>
      <c r="G79" s="33"/>
      <c r="H79" s="33"/>
      <c r="I79" s="34">
        <f t="shared" si="10"/>
        <v>15000</v>
      </c>
      <c r="J79" s="35"/>
      <c r="K79" s="35">
        <v>110000</v>
      </c>
      <c r="L79" s="35">
        <v>7000</v>
      </c>
      <c r="M79" s="35">
        <f t="shared" si="11"/>
        <v>117000</v>
      </c>
      <c r="N79" s="35"/>
      <c r="O79" s="33">
        <v>120000</v>
      </c>
      <c r="P79" s="35">
        <v>5000</v>
      </c>
      <c r="Q79" s="35"/>
      <c r="R79" s="35"/>
      <c r="S79" s="35"/>
      <c r="T79" s="35"/>
      <c r="U79" s="35">
        <f t="shared" si="12"/>
        <v>125000</v>
      </c>
      <c r="V79" s="35"/>
      <c r="W79" s="33"/>
      <c r="X79" s="35"/>
      <c r="Y79" s="35"/>
      <c r="Z79" s="35"/>
      <c r="AA79" s="36">
        <f t="shared" si="13"/>
        <v>0</v>
      </c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>
        <v>0</v>
      </c>
      <c r="AQ79" s="35"/>
      <c r="AR79" s="33">
        <v>70000</v>
      </c>
      <c r="AS79" s="33"/>
      <c r="AT79" s="35">
        <f t="shared" si="14"/>
        <v>70000</v>
      </c>
      <c r="AU79" s="35"/>
      <c r="AV79" s="35"/>
      <c r="AW79" s="35"/>
      <c r="AX79" s="33">
        <v>55000</v>
      </c>
      <c r="AY79" s="33"/>
      <c r="AZ79" s="33"/>
      <c r="BA79" s="35"/>
      <c r="BB79" s="35"/>
      <c r="BC79" s="35"/>
      <c r="BD79" s="35"/>
      <c r="BE79" s="35"/>
      <c r="BF79" s="35"/>
      <c r="BG79" s="35"/>
      <c r="BH79" s="35">
        <f t="shared" si="15"/>
        <v>0</v>
      </c>
      <c r="BI79" s="33"/>
      <c r="BJ79" s="33"/>
      <c r="BK79" s="35"/>
      <c r="BL79" s="35"/>
      <c r="BM79" s="35"/>
      <c r="BN79" s="33">
        <v>420</v>
      </c>
      <c r="BO79" s="35"/>
      <c r="BP79" s="35"/>
      <c r="BQ79" s="35"/>
      <c r="BR79" s="35"/>
      <c r="BS79" s="35"/>
      <c r="BT79" s="35"/>
      <c r="BU79" s="37">
        <f t="shared" si="16"/>
        <v>0</v>
      </c>
      <c r="BV79" s="38">
        <f t="shared" si="17"/>
        <v>382420</v>
      </c>
      <c r="BW79" s="38">
        <f t="shared" si="18"/>
        <v>382420</v>
      </c>
    </row>
    <row r="80" spans="1:75" x14ac:dyDescent="0.25">
      <c r="A80" s="55">
        <v>72</v>
      </c>
      <c r="B80" s="31" t="s">
        <v>222</v>
      </c>
      <c r="C80" s="32" t="s">
        <v>223</v>
      </c>
      <c r="D80" s="33"/>
      <c r="E80" s="33">
        <v>4530</v>
      </c>
      <c r="F80" s="33"/>
      <c r="G80" s="33"/>
      <c r="H80" s="33"/>
      <c r="I80" s="34">
        <f t="shared" si="10"/>
        <v>4530</v>
      </c>
      <c r="J80" s="35"/>
      <c r="K80" s="35">
        <v>198431</v>
      </c>
      <c r="L80" s="35">
        <v>8849</v>
      </c>
      <c r="M80" s="35">
        <f t="shared" si="11"/>
        <v>207280</v>
      </c>
      <c r="N80" s="35"/>
      <c r="O80" s="33">
        <v>222604</v>
      </c>
      <c r="P80" s="35">
        <v>7000</v>
      </c>
      <c r="Q80" s="35"/>
      <c r="R80" s="35"/>
      <c r="S80" s="35"/>
      <c r="T80" s="35"/>
      <c r="U80" s="35">
        <f t="shared" si="12"/>
        <v>229604</v>
      </c>
      <c r="V80" s="35"/>
      <c r="W80" s="33">
        <v>1200</v>
      </c>
      <c r="X80" s="35">
        <v>0</v>
      </c>
      <c r="Y80" s="35">
        <v>0</v>
      </c>
      <c r="Z80" s="35"/>
      <c r="AA80" s="36">
        <f t="shared" si="13"/>
        <v>1200</v>
      </c>
      <c r="AB80" s="35"/>
      <c r="AC80" s="35"/>
      <c r="AD80" s="35"/>
      <c r="AE80" s="35">
        <v>2524</v>
      </c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>
        <v>0</v>
      </c>
      <c r="AQ80" s="35"/>
      <c r="AR80" s="33">
        <v>131227</v>
      </c>
      <c r="AS80" s="33">
        <v>5715</v>
      </c>
      <c r="AT80" s="35">
        <f t="shared" si="14"/>
        <v>136942</v>
      </c>
      <c r="AU80" s="35"/>
      <c r="AV80" s="35"/>
      <c r="AW80" s="35"/>
      <c r="AX80" s="33">
        <v>43668</v>
      </c>
      <c r="AY80" s="33"/>
      <c r="AZ80" s="33"/>
      <c r="BA80" s="35"/>
      <c r="BB80" s="35"/>
      <c r="BC80" s="35"/>
      <c r="BD80" s="35"/>
      <c r="BE80" s="35"/>
      <c r="BF80" s="35"/>
      <c r="BG80" s="35"/>
      <c r="BH80" s="35">
        <f t="shared" si="15"/>
        <v>0</v>
      </c>
      <c r="BI80" s="33"/>
      <c r="BJ80" s="33"/>
      <c r="BK80" s="35"/>
      <c r="BL80" s="35"/>
      <c r="BM80" s="35"/>
      <c r="BN80" s="33">
        <v>1330</v>
      </c>
      <c r="BO80" s="35"/>
      <c r="BP80" s="35"/>
      <c r="BQ80" s="35"/>
      <c r="BR80" s="35"/>
      <c r="BS80" s="35"/>
      <c r="BT80" s="35"/>
      <c r="BU80" s="37">
        <f t="shared" si="16"/>
        <v>0</v>
      </c>
      <c r="BV80" s="38">
        <f t="shared" si="17"/>
        <v>627078</v>
      </c>
      <c r="BW80" s="38">
        <f t="shared" si="18"/>
        <v>627078</v>
      </c>
    </row>
    <row r="81" spans="1:75" x14ac:dyDescent="0.25">
      <c r="A81" s="55">
        <v>73</v>
      </c>
      <c r="B81" s="31" t="s">
        <v>224</v>
      </c>
      <c r="C81" s="32" t="s">
        <v>225</v>
      </c>
      <c r="D81" s="33"/>
      <c r="E81" s="33">
        <v>1332720</v>
      </c>
      <c r="F81" s="33"/>
      <c r="G81" s="33"/>
      <c r="H81" s="33"/>
      <c r="I81" s="34">
        <f t="shared" si="10"/>
        <v>1332720</v>
      </c>
      <c r="J81" s="35"/>
      <c r="K81" s="35">
        <v>191271</v>
      </c>
      <c r="L81" s="35"/>
      <c r="M81" s="35">
        <f t="shared" si="11"/>
        <v>191271</v>
      </c>
      <c r="N81" s="35"/>
      <c r="O81" s="33">
        <v>333936</v>
      </c>
      <c r="P81" s="35"/>
      <c r="Q81" s="35"/>
      <c r="R81" s="35"/>
      <c r="S81" s="35"/>
      <c r="T81" s="35"/>
      <c r="U81" s="35">
        <f t="shared" si="12"/>
        <v>333936</v>
      </c>
      <c r="V81" s="35"/>
      <c r="W81" s="33">
        <f>2750+272250</f>
        <v>275000</v>
      </c>
      <c r="X81" s="35"/>
      <c r="Y81" s="35"/>
      <c r="Z81" s="35"/>
      <c r="AA81" s="36">
        <f t="shared" si="13"/>
        <v>275000</v>
      </c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3">
        <v>185862</v>
      </c>
      <c r="AS81" s="33"/>
      <c r="AT81" s="35">
        <f t="shared" si="14"/>
        <v>185862</v>
      </c>
      <c r="AU81" s="35"/>
      <c r="AV81" s="35"/>
      <c r="AW81" s="35"/>
      <c r="AX81" s="33">
        <v>343768</v>
      </c>
      <c r="AY81" s="33"/>
      <c r="AZ81" s="33"/>
      <c r="BA81" s="35"/>
      <c r="BB81" s="35"/>
      <c r="BC81" s="35"/>
      <c r="BD81" s="35"/>
      <c r="BE81" s="35"/>
      <c r="BF81" s="35"/>
      <c r="BG81" s="35"/>
      <c r="BH81" s="35"/>
      <c r="BI81" s="33"/>
      <c r="BJ81" s="33"/>
      <c r="BK81" s="35"/>
      <c r="BL81" s="35">
        <v>0</v>
      </c>
      <c r="BM81" s="35"/>
      <c r="BN81" s="33">
        <v>1560</v>
      </c>
      <c r="BO81" s="35"/>
      <c r="BP81" s="35"/>
      <c r="BQ81" s="35"/>
      <c r="BR81" s="35"/>
      <c r="BS81" s="35"/>
      <c r="BT81" s="35"/>
      <c r="BU81" s="37"/>
      <c r="BV81" s="38">
        <f t="shared" si="17"/>
        <v>2664117</v>
      </c>
      <c r="BW81" s="38">
        <f t="shared" si="18"/>
        <v>2664117</v>
      </c>
    </row>
  </sheetData>
  <mergeCells count="49">
    <mergeCell ref="AQ5:AR5"/>
    <mergeCell ref="G4:H4"/>
    <mergeCell ref="D5:E5"/>
    <mergeCell ref="J5:K5"/>
    <mergeCell ref="N5:O5"/>
    <mergeCell ref="S5:U5"/>
    <mergeCell ref="V5:W5"/>
    <mergeCell ref="AB6:AC6"/>
    <mergeCell ref="BI5:BJ5"/>
    <mergeCell ref="BK5:BL5"/>
    <mergeCell ref="BM5:BN5"/>
    <mergeCell ref="BO5:BP5"/>
    <mergeCell ref="AU5:AV5"/>
    <mergeCell ref="AW5:AX5"/>
    <mergeCell ref="AY5:AZ5"/>
    <mergeCell ref="BA5:BB5"/>
    <mergeCell ref="BC5:BD5"/>
    <mergeCell ref="BF5:BG5"/>
    <mergeCell ref="AD5:AE5"/>
    <mergeCell ref="AF5:AG5"/>
    <mergeCell ref="AH5:AI5"/>
    <mergeCell ref="AJ5:AK5"/>
    <mergeCell ref="AL5:AM5"/>
    <mergeCell ref="D6:E6"/>
    <mergeCell ref="J6:K6"/>
    <mergeCell ref="N6:O6"/>
    <mergeCell ref="S6:T6"/>
    <mergeCell ref="V6:W6"/>
    <mergeCell ref="BI6:BJ6"/>
    <mergeCell ref="AD6:AE6"/>
    <mergeCell ref="AF6:AG6"/>
    <mergeCell ref="AH6:AI6"/>
    <mergeCell ref="AJ6:AK6"/>
    <mergeCell ref="AL6:AM6"/>
    <mergeCell ref="AQ6:AR6"/>
    <mergeCell ref="AU6:AV6"/>
    <mergeCell ref="AW6:AX6"/>
    <mergeCell ref="AY6:AZ6"/>
    <mergeCell ref="BA6:BB6"/>
    <mergeCell ref="BC6:BD6"/>
    <mergeCell ref="BV4:BW4"/>
    <mergeCell ref="BK6:BL6"/>
    <mergeCell ref="BM6:BN6"/>
    <mergeCell ref="BO6:BP6"/>
    <mergeCell ref="BQ6:BR6"/>
    <mergeCell ref="BS6:BT6"/>
    <mergeCell ref="BU6:BW6"/>
    <mergeCell ref="BQ5:BR5"/>
    <mergeCell ref="BS5:B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2021-03-05T09:13:39Z</dcterms:modified>
</cp:coreProperties>
</file>